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PLAN" sheetId="1" r:id="rId1"/>
    <sheet name="cronograma" sheetId="2" r:id="rId2"/>
  </sheets>
  <definedNames>
    <definedName name="_xlnm.Print_Area" localSheetId="1">'cronograma'!$A$1:$O$50</definedName>
    <definedName name="_xlnm.Print_Area" localSheetId="0">'PLAN'!$A$1:$I$195</definedName>
    <definedName name="_xlnm.Print_Titles" localSheetId="0">'PLAN'!$7:$7</definedName>
  </definedNames>
  <calcPr fullCalcOnLoad="1" fullPrecision="0"/>
</workbook>
</file>

<file path=xl/sharedStrings.xml><?xml version="1.0" encoding="utf-8"?>
<sst xmlns="http://schemas.openxmlformats.org/spreadsheetml/2006/main" count="602" uniqueCount="398">
  <si>
    <r>
      <t>TÍTULO</t>
    </r>
    <r>
      <rPr>
        <b/>
        <sz val="10"/>
        <rFont val="Arial"/>
        <family val="2"/>
      </rPr>
      <t xml:space="preserve">: Ampliação e Reforma do Centro Comunitário </t>
    </r>
  </si>
  <si>
    <t xml:space="preserve"> </t>
  </si>
  <si>
    <r>
      <t>REGIME DE EXECUÇÃO DA OBRA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Empreitada global </t>
    </r>
  </si>
  <si>
    <r>
      <t>DATA BASE</t>
    </r>
    <r>
      <rPr>
        <b/>
        <sz val="10"/>
        <rFont val="Arial"/>
        <family val="2"/>
      </rPr>
      <t>: dez/2019</t>
    </r>
  </si>
  <si>
    <t>CÓDIGO</t>
  </si>
  <si>
    <t>FASE</t>
  </si>
  <si>
    <t>DESCRIÇÃO</t>
  </si>
  <si>
    <t>UNID.</t>
  </si>
  <si>
    <t>QUANT.</t>
  </si>
  <si>
    <t>UNIT.</t>
  </si>
  <si>
    <t>UNIT. C/ bdi</t>
  </si>
  <si>
    <t>TOTAL S/ BDI</t>
  </si>
  <si>
    <t>TOTAL</t>
  </si>
  <si>
    <t>I</t>
  </si>
  <si>
    <t>CENTRO DE CONVIVÊNCIA DO IDOSO</t>
  </si>
  <si>
    <t>Reforma e ampliação do Centro Comunitário da Vila Sâo Pedro</t>
  </si>
  <si>
    <t>I.1</t>
  </si>
  <si>
    <t>SERVIÇOS PRELIMINARES / APOIO À OBRA</t>
  </si>
  <si>
    <t>A</t>
  </si>
  <si>
    <t>PLACA DE IDENTIFICAÇÃO</t>
  </si>
  <si>
    <t>Placa de identificação para obra</t>
  </si>
  <si>
    <t xml:space="preserve">m² </t>
  </si>
  <si>
    <t>B</t>
  </si>
  <si>
    <t>FUNDAÇÃO</t>
  </si>
  <si>
    <t>DEMOLIÇÃO</t>
  </si>
  <si>
    <t>Demolição de alvenaria sem reaproveitamento</t>
  </si>
  <si>
    <t xml:space="preserve">m³  </t>
  </si>
  <si>
    <t>Demolição manual de piso ceramico, incluindo base</t>
  </si>
  <si>
    <t>Retirada de telhado existente tipo Kallhetão</t>
  </si>
  <si>
    <t>Retirada de folha de esquadria de madeira inclu. Ferragens</t>
  </si>
  <si>
    <t>un.</t>
  </si>
  <si>
    <t>I.2</t>
  </si>
  <si>
    <t>FUNDAÇÃO E INFRAESTRUTURA</t>
  </si>
  <si>
    <t>LOCAÇÃO DE OBRA</t>
  </si>
  <si>
    <t>Locação de obra de edificação</t>
  </si>
  <si>
    <t>Taxa de mobilização e desmobilização para estaca escavada</t>
  </si>
  <si>
    <t>tx</t>
  </si>
  <si>
    <t>Estaca escavada com diametro 25 cm h=6m completa  conforme composição unitária</t>
  </si>
  <si>
    <t>m</t>
  </si>
  <si>
    <t>C</t>
  </si>
  <si>
    <t>INFRAESTRUTURA</t>
  </si>
  <si>
    <t>Escavação manual em solo de 1ª e 2ª categoria em vala ou cava até 1,50m</t>
  </si>
  <si>
    <t>Reaterro compactado mecanizado de vala ou cava com compactador</t>
  </si>
  <si>
    <t>Forma em madeira comum para fundação</t>
  </si>
  <si>
    <t>Armadura em barra de aço CA-50 (A ou B) fyk= 500MPa</t>
  </si>
  <si>
    <t xml:space="preserve">kg   </t>
  </si>
  <si>
    <t>Concreto usinado, fck= 25,0 MPa</t>
  </si>
  <si>
    <t>Lançamento e adensamento de concreto ou massa em fundação</t>
  </si>
  <si>
    <t>Lastro de pedra britada</t>
  </si>
  <si>
    <t>I.3</t>
  </si>
  <si>
    <t>SUPERESTRUTURA</t>
  </si>
  <si>
    <t>Lançamento e adensamento de concreto ou massa em estrutura</t>
  </si>
  <si>
    <t>Forma em madeira comum para estrutura utilização 3x</t>
  </si>
  <si>
    <t>Laje pré-fabricada mista vigota treliçada/lajota, beta 12cm completa</t>
  </si>
  <si>
    <t>I.4</t>
  </si>
  <si>
    <t>PAREDES E PAINÉIS</t>
  </si>
  <si>
    <t>Alvenaria de embasamento em tijolo maciço (inclusive arrimo)</t>
  </si>
  <si>
    <t>Alvenaria de bloco de concreto de vedação, uso revestido, de 19 cm</t>
  </si>
  <si>
    <t>Alvenaria de bloco de concreto de vedação, uso revestido, de 14 cm</t>
  </si>
  <si>
    <t>I.5</t>
  </si>
  <si>
    <t>IMPERMEABILIZAÇÃO</t>
  </si>
  <si>
    <t>Impermeabilização em argamassa impermeável com aditivo hidrófugo</t>
  </si>
  <si>
    <t>I.6</t>
  </si>
  <si>
    <t>ESQUADRIAS DE MADEIRA</t>
  </si>
  <si>
    <t>Porta lisa com batente madeira e guarnição - 70 x 210 cm</t>
  </si>
  <si>
    <t xml:space="preserve">un   </t>
  </si>
  <si>
    <t>Porta lisa com batente madeira e guarnição - 100 x 210 cm</t>
  </si>
  <si>
    <t>Folha de porta lisa comum - 70 x 210 cm (prédio existente)</t>
  </si>
  <si>
    <t>Folha de porta lisa comum - 80 x 210 cm (prédio existente)</t>
  </si>
  <si>
    <t>I.7</t>
  </si>
  <si>
    <t>ESQUADRIAS METÁLICAS</t>
  </si>
  <si>
    <t>Caixilho em ferro basculante, sob medida</t>
  </si>
  <si>
    <t>Porta de ferro de abrir duas folhas, para receber vidro, sob medida, completa com fechadura.</t>
  </si>
  <si>
    <t>Porta de abrir em chapa de ferro, sob medida conforme existente no local, completa com fechadura.</t>
  </si>
  <si>
    <t>I.8</t>
  </si>
  <si>
    <t>FERRAGEM E ELEMENTOS METÁLICOS</t>
  </si>
  <si>
    <t>Ferragem completa com maçaneta tipo alavanca, para porta interna com 1 folha</t>
  </si>
  <si>
    <t>cj</t>
  </si>
  <si>
    <t>Dobradiça em aço cromado de 3 1/2"", para porta de até 21 kg (3 peças)</t>
  </si>
  <si>
    <t>I.9</t>
  </si>
  <si>
    <t>VIDROS</t>
  </si>
  <si>
    <t>Vidro canelado incolor de 4 mm massa dupla face, incluso reposição de vidros  quebrados</t>
  </si>
  <si>
    <t>Espelho comum 3 mm com moldura em alumínio (0,40x0,60) 7 unidades</t>
  </si>
  <si>
    <t>I.10</t>
  </si>
  <si>
    <t>REVESTIMENTOS DE TETO E PAREDE</t>
  </si>
  <si>
    <t xml:space="preserve">Chapisco (interno, externo, forro) </t>
  </si>
  <si>
    <t>Emboço comum</t>
  </si>
  <si>
    <t>Emboço desempenado com espuma de poliéster +complementos de fechamentos da parte a reformar</t>
  </si>
  <si>
    <t>Revestimento em placa cerâmica esmaltada para paredes tamanho &gt; 20x20, assentado com argamassa AC-I colante industrializada</t>
  </si>
  <si>
    <t>Rejuntamento de cerâmica esmaltada de 20x20cm com argamassa industrializada para rejunte, juntas até 3mm</t>
  </si>
  <si>
    <t>I.11</t>
  </si>
  <si>
    <t>PISOS</t>
  </si>
  <si>
    <t>Contrapiso em concreto usinado não estrutural mínimo Fck 15 Mpa e=6cm</t>
  </si>
  <si>
    <t>Lançamento, espalhamento e adensamento de concreto ou massa em lastro e/ou enchimento</t>
  </si>
  <si>
    <t>Argamassa de regularização e/ou proteção</t>
  </si>
  <si>
    <t>Piso cerâmico esmaltado PEI-5 resistência química A, para áreas internas sujeitas à lavagem frequente, assentado com argamassa colante industrializada</t>
  </si>
  <si>
    <t>Piso cerâmico esmaltado PEI-5 resistência química A, para áreas internas sujeitas à lavagem frequente, assentado com argamassa colante industrializada para piso sobre piso</t>
  </si>
  <si>
    <t>Rejuntamento de piso em placas cerâmicas (30-34 x 30-34cm) com argamassa industrializada para rejunte, juntas acima de 3 até 5mm inclusive rodapé</t>
  </si>
  <si>
    <t>Rodapé cerâmico esmaltado antiderrapante PEI-5 resistência química A, assentado com argamassa colante industrializada</t>
  </si>
  <si>
    <t>I.13</t>
  </si>
  <si>
    <t>COBERTURA</t>
  </si>
  <si>
    <t>Fornecimento e montagem de estrutura em aço ASTM-A36 em área existente e área a construir</t>
  </si>
  <si>
    <t>Fornecimento e montagem de estrutura em aço ASTM-A36 em área existente e  área a reformar</t>
  </si>
  <si>
    <t>Telhamento em telhas metalicas pré-pintadas (cor a azul superior e branca parte inferior) trapezoidal termoacustica tipo "sanduiche" com EPS e=3cm</t>
  </si>
  <si>
    <t>Cumeeira em chapa de aço pré-pintada perfil trapezoidal e=0,50mm</t>
  </si>
  <si>
    <t>Rufo em chapa galvanizada nº 24 - corte 0,33 m (cobertura e muro)</t>
  </si>
  <si>
    <t>I.14</t>
  </si>
  <si>
    <t>PINTURA</t>
  </si>
  <si>
    <t>Pintura externa em tinta látex acrílica , inclusive preparo</t>
  </si>
  <si>
    <t>Pintura interna parede  em tinta látex PVA, inclusive preparo</t>
  </si>
  <si>
    <t>Pintura interna em forro em tinta látex PVA, inclusive preparo</t>
  </si>
  <si>
    <t>Barrado em esmalte  acetinado 2 demaos inclusive preparo</t>
  </si>
  <si>
    <t>Esmalte em superfície metálica, inclusive preparo</t>
  </si>
  <si>
    <t>Esmalte em superfície de madeira, inclusive preparo</t>
  </si>
  <si>
    <t>I.15</t>
  </si>
  <si>
    <t>INSTALAÇÕES ELÉTRICAS</t>
  </si>
  <si>
    <t>LUMINÁRIAS/ TOMADAS/ INTERRUPTORES</t>
  </si>
  <si>
    <t>DUTO ESPIRAL FLEXIVEL SINGELO PEAD D=50MM(2") REVESTIDO COM PVC COM FIO GUIA DE ACO GALVANIZADO, LANCADO DIRETO NO SOLO, INCL CONEXOES</t>
  </si>
  <si>
    <t>UN</t>
  </si>
  <si>
    <t>ELETRODUTO FLEXÍVEL CORRUGADO REFORÇADO, PVC, DN 25 MM (3/4"), PARA CIRCUITOS TERMINAIS, INSTALADO EM PAREDE - FORNECIMENTO E INSTALAÇÃO. AF_12/2015</t>
  </si>
  <si>
    <t>CONECTOR PARAFUSO FENDIDO SPLIT-BOLT - PARA CABO DE 35MM2 - FORNECIMENTO E INSTALACAO</t>
  </si>
  <si>
    <t>CABO DE COBRE FLEXÍVEL ISOLADO, 16 MM², ANTI-CHAMA 0,6/1,0 KV, PARA DISTRIBUIÇÃO - FORNECIMENTO E INSTALAÇÃO. AF_12/2015</t>
  </si>
  <si>
    <t>CABO DE COBRE FLEXÍVEL ISOLADO, 2,5 MM², ANTI-CHAMA 450/750 V, PARA CIRCUITOS TERMINAIS - FORNECIMENTO E INSTALAÇÃO. AF_12/2015</t>
  </si>
  <si>
    <t>CAIXA ENTERRADA ELÉTRICA RETANGULAR, EM ALVENARIA COM BLOCOS DE CONCRETO, FUNDO COM BRITA, DIMENSÕES INTERNAS: 0,6X0,6X0,6 M. AF_05/2018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</si>
  <si>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</si>
  <si>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</si>
  <si>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</si>
  <si>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QUADRO DE DISTRIBUICAO DE ENERGIA DE EMBUTIR, EM CHAPA METALICA, PARA 40 DISJUNTORES TERMOMAGNETICOS MONOPOLARES, COM BARRAMENTO TRIFASICO E NEUTRO, FORNECIMENTO E INSTALACAO</t>
  </si>
  <si>
    <t>SUPRESSOR DE SURTO MONOFÁSICO,FASE- TERRA In&gt;=20kA Imáx DE SURTO DE 50 A 80kA</t>
  </si>
  <si>
    <t>SUPRESSOR DE SURTO MONOFÁSICO,NEUTRO-TERRA In&gt;=20kA Imáx DE SURTO DE 50 A 80kA</t>
  </si>
  <si>
    <t>DISJUNTOR MONOPOLAR TIPO DIN, CORRENTE NOMINAL DE 20A - FORNECIMENTO E INSTALAÇÃO. AF_04/2016</t>
  </si>
  <si>
    <t>DISJUNTOR BIPOLAR TIPO DIN, CORRENTE NOMINAL DE 20A - FORNECIMENTO E INSTALAÇÃO. AF_04/2016</t>
  </si>
  <si>
    <t>DISJUNTOR TRIPOLAR TIPO DIN, CORRENTE NOMINAL DE 50A - FORNECIMENTO E INSTALAÇÃO. AF_04/2016</t>
  </si>
  <si>
    <t>INTERRUPTOR SIMPLES (1 MÓDULO), 10A/250V,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</si>
  <si>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</si>
  <si>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</si>
  <si>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TOMADA ALTA DE EMBUTIR (1 MÓDULO), 2P+T 10 A, INCLUINDO SUPORTE E PLACA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</si>
  <si>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</si>
  <si>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</si>
  <si>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>LUMINÁRIA RETANGULAR DE SOBREPOR, TIPO CALHA FECHADA, COM DIFUSOR TRANSLÚCIDO PARA DUAS LÂMPADAS TUBULARES DE 28 W.</t>
  </si>
  <si>
    <t>LÂMPADA LED TUBULAR T8 COM BASE G13 DE 1850 ATÉ 2000lm 18 À 20 W</t>
  </si>
  <si>
    <t>SPDA / ATERRAMENTO</t>
  </si>
  <si>
    <t>LUMINÁRIA TIPO PLAFON, DE SOBREPOR, COM 1 LÂMPADA LED - FORNECIMENTO E INSTALAÇÃO. AF_11/2017</t>
  </si>
  <si>
    <t>RELE FOTOELETRICO P/ COMANDO DE ILUMINACAO EXTERNA 220V/1000W - FORNECIMENTO E INSTALACAO</t>
  </si>
  <si>
    <t>LUMINÁRIA DE EMERGÊNCIA - FORNECIMENTO E INSTALAÇÃOLUMINÁRIA DE EMERGÊNCIA - FORNECIMENTO E INSTALAÇÃO</t>
  </si>
  <si>
    <t>LUMINÁRIA ARANDELA TIPO TARTARUGA PARA 1 LÂMPADA LED - FORNECIMENTO E INSTALAÇÃO. AF_11/2017</t>
  </si>
  <si>
    <t>LÂMPADA COMPACTA DE LED 10 W, BASE E27 - FORNECIMENTO E INSTALAÇÃO. AF_11/2017</t>
  </si>
  <si>
    <t>PONTO DE ILUMINAÇÃO RESIDENCIAL INCLUINDO INTERRUPTOR SIMPLES, CAIXA ELÉTRICA, ELETRODUTO, CABO, RASGO, QUEBRA E CHUMBAMENTO (EXCLUINDO LUMINÁRIA E LÂMPADA). AF_01/2016</t>
  </si>
  <si>
    <t>Mv</t>
  </si>
  <si>
    <t>PONTO DE TOMADA RESIDENCIAL INCLUINDO TOMADA 10A/250V, CAIXA ELÉTRICA, ELETRODUTO, CABO, RASGO, QUEBRA E CHUMBAMENTO. AF_01/2016</t>
  </si>
  <si>
    <t>Tampa de pressão para perfilado de 38 x 38 mm</t>
  </si>
  <si>
    <t>Perfilado perfurado 38 x 38 mm em chapa 14 pré zincada, com acessórios</t>
  </si>
  <si>
    <t>Eletrocalha perfurada galvanizada a fogo 100mm x 50mm com acessórios</t>
  </si>
  <si>
    <t>Tampa de encaixe para eletrocalha galvanizada a fogo 100 mm</t>
  </si>
  <si>
    <t>Cabo de cobre nú tempera mole classe 2 de 50mm²</t>
  </si>
  <si>
    <t>LOUÇAS / METAIS E ACESSÓRIOS SANITÁRIOS</t>
  </si>
  <si>
    <t>42.01.086 CPOS</t>
  </si>
  <si>
    <t xml:space="preserve">CAPTOR TIPO TERMINAL AÉREO, h=300mm EM ALUMÍNIO. </t>
  </si>
  <si>
    <t>42.05.170 CPOS</t>
  </si>
  <si>
    <t>VERGALHÃO LISO DE AÇO GALVANIZADO, DIÂMETRO DE 3/8".</t>
  </si>
  <si>
    <t>42.05.250 CPOS</t>
  </si>
  <si>
    <t>BARRA CONDUTORA CHATA EM ALUMÍNIO DE 3/4" X 1/4", INCLUSIVE ACESSÓRIOS DE FIXAÇÃO.</t>
  </si>
  <si>
    <t>42.05.100 CPOS</t>
  </si>
  <si>
    <t>CAIXA DE INSPEÇÃO SUSPENSA</t>
  </si>
  <si>
    <t>42.05.110 CPOS</t>
  </si>
  <si>
    <t>CONECTOR CABO HASTE DE 3/4"</t>
  </si>
  <si>
    <t>42.05.120 CPOS</t>
  </si>
  <si>
    <t>CONECTOR DE EMENDA EM LATÃO PARA CABO ATÉ 50mm² COM 4 PARAFUSOS</t>
  </si>
  <si>
    <t>42.05.190 CPOS</t>
  </si>
  <si>
    <t>HASTE DE ATERRAMENTO 3/4" X 3 m</t>
  </si>
  <si>
    <t>42.05.240 CPOS</t>
  </si>
  <si>
    <t>SUPORTE PARA TUBO DE PROTEÇÃO COM CHAPA DE ENCOSTO DIÂMETRO DE 2"</t>
  </si>
  <si>
    <t>42.05.410 CPOS</t>
  </si>
  <si>
    <t>SUPORTE PARA FIXAÇÃO DE TERMINAL AÉREO OU CABO DE COBRE NÚ COM BASE ONDULADA.</t>
  </si>
  <si>
    <t>42.05.300 CPOS</t>
  </si>
  <si>
    <t>TAMPA PARA CAIXA DE INSPEÇÃO CILINDRICA, AÇO GALVANIZADO</t>
  </si>
  <si>
    <t>42.05.310 CPOS</t>
  </si>
  <si>
    <t>CAIXA DE INSPEÇÃO DO TERRA CILINDRICA EM PVC RIGIDO DIÂMETRO 300mm h=250mm</t>
  </si>
  <si>
    <t>42.05.590 CPOS</t>
  </si>
  <si>
    <t>TERMINAL ESTANHADO COM 1 FURO E 1 COMPRESSÃO 50mm²</t>
  </si>
  <si>
    <t>42.20.220 CPOS</t>
  </si>
  <si>
    <t>SOLDA EXOTÉRMICA CONEXÃO CABO HASTE EM T BITOLA DO CABO 50mm² A 95mm² PARA HASTE DE 5/8" OU 3/4".</t>
  </si>
  <si>
    <t>38.01.120 CPOS</t>
  </si>
  <si>
    <t>CONECTOR EM LATÃO ESTANHADO PARA CABOS DE 16mm² A 50mm² E VERGALHÕES ATÉ 3/8".</t>
  </si>
  <si>
    <t>42.05.560 CPOS</t>
  </si>
  <si>
    <t>CORDOALHA FLEXÍVEL "JUMPERS" DE 25mm X 300mm, COM 4 FUROS DE 11mm</t>
  </si>
  <si>
    <t>06.02.020 CPOS</t>
  </si>
  <si>
    <t xml:space="preserve">ESCAVAÇÃO MANUAL EM SOLO DE 1 E 2 CATEGORIA EM VALA OU CAVA ATÉ 1,5m </t>
  </si>
  <si>
    <t>06.11.040 CPOS</t>
  </si>
  <si>
    <t>REATERRO MANUAL APILOADO SEM CONTROLE DE COMPACTAÇÃO</t>
  </si>
  <si>
    <t>42.05.270 CPOS</t>
  </si>
  <si>
    <t>ELETRODUTO DE PVC RÍGIDO ROSCÁVEL DE 2" - COM ACESSÓRIOS</t>
  </si>
  <si>
    <t>I.16</t>
  </si>
  <si>
    <t>INSTALAÇÕES HIDRÁULICAS</t>
  </si>
  <si>
    <t>Bacia louca branca caixa acoplavél (vdr 6l), parafusos e acessórios completa</t>
  </si>
  <si>
    <t xml:space="preserve"> bacia sanitária para PDNE acessível com  caixa aclopável com assento e conexões completa</t>
  </si>
  <si>
    <t>Ducha higiênica cromada simples (banheiros PNE)</t>
  </si>
  <si>
    <t>Dispenser papel higienico em ABS para rolão 300/600m, com visor</t>
  </si>
  <si>
    <t>Mictório de louça sifonado auto aspirante</t>
  </si>
  <si>
    <t xml:space="preserve"> Lavatário de louça  coluna suspensa completa para PDNE acessível, com acessórios, parafusos e válvula</t>
  </si>
  <si>
    <t>Lavatório de louça, Com coluna - fixadas incluso parafusos, acessórios e válvula</t>
  </si>
  <si>
    <t>Dispenser toalheiro em ABS, para folhas</t>
  </si>
  <si>
    <t>Saboneteira tipo dispenser, para refil de 800 ml</t>
  </si>
  <si>
    <t>Engate flexível  DN= 1/2''</t>
  </si>
  <si>
    <t>Sifão PVC Sanfonado de 1'' x 1 1/2''</t>
  </si>
  <si>
    <t>Torneira de acionamento restrito, em latão cromado, DN= 1/2´ PNE</t>
  </si>
  <si>
    <t>Torneira para lavatório AUTOMATICA  em latão fundido cromado, DN= 1/2</t>
  </si>
  <si>
    <t>Torneira curta com rosca para uso geral, em latão fundido cromado, DN= 3/4´(uma em cada lavatório )</t>
  </si>
  <si>
    <t>Barra de apoio reta, para pessoas com mobilidade reduzida, em tubo de aço inoxidável de 1 1/2´ x 500 mm</t>
  </si>
  <si>
    <t xml:space="preserve">Barra de proteção para lavatório, para pessoas com mobilidade reduzida, em tubo de alumínio acabamento com pintura </t>
  </si>
  <si>
    <t>REDE DE ÁGUA FRIA</t>
  </si>
  <si>
    <t>Tubo de PVC rígido, DN= 25mm, (3/4''), inclusive conexões</t>
  </si>
  <si>
    <t>Tubo de PVC rígido, DN=40mm, (1 ''), inclusive conexões</t>
  </si>
  <si>
    <t>Registro de gaveta em latão fundido cromado com canopla, DN= 3/4´ - linha standar</t>
  </si>
  <si>
    <t>Registro de gaveta em latão fundido cromado com canopla, DN=1´ - linha standar</t>
  </si>
  <si>
    <t>Registro de gaveta em latão fundido sem acabamento, DN=  3/4 ''</t>
  </si>
  <si>
    <t>Torneira de boia ø 3/4"</t>
  </si>
  <si>
    <t>ESGOTO SANITÁRIO</t>
  </si>
  <si>
    <t>Tubo de PVC rígido, pontas lisas, DN= 40mm, inclusive conexões</t>
  </si>
  <si>
    <t>Tubo de PVC rígido,  Ponta lisa DN=50mm, inclusive conexões</t>
  </si>
  <si>
    <t>Tubo de PVC rígido, Ponta lisa, DN=100mm, inclusive conexões</t>
  </si>
  <si>
    <t>Caixa sifonada de PVC rígido de 150 x 150 x 50 mm, com grelha</t>
  </si>
  <si>
    <t>74166/001 sinapi 10/19</t>
  </si>
  <si>
    <t>Caixa de inspeção em concreto premoldado  DN 60cm com tampa h= 60cm- fornecimento e instalação</t>
  </si>
  <si>
    <t>I.17</t>
  </si>
  <si>
    <t>LIMPEZA DE OBRA</t>
  </si>
  <si>
    <t>G</t>
  </si>
  <si>
    <t>COMBATE A INCÊNDIO</t>
  </si>
  <si>
    <t>Limpeza final da obra</t>
  </si>
  <si>
    <t>Remoção de entulho com caçamba metálica, independente da distância do local de despejo, inclusive carga e descarga</t>
  </si>
  <si>
    <t>I.18</t>
  </si>
  <si>
    <t>ÁREA EXTERNA</t>
  </si>
  <si>
    <t>H</t>
  </si>
  <si>
    <t>CALÇADAS E RAMPAS</t>
  </si>
  <si>
    <t>Reforma do alambrado com retirada de tela existente e colocação de tela de aço galvanizado fio 10 com malha de 2" tipo alambrado de segurança utilizando postes existentes incluindo pintura dos postes e colocação de 3 fios de arame farpado</t>
  </si>
  <si>
    <t>CUSTO TOTAL DO EMPREENDIMENTO SEM BDI</t>
  </si>
  <si>
    <t>PREÇO TOTAL DO EMPREENDIMENTO COM BDI</t>
  </si>
  <si>
    <t xml:space="preserve">CRONOGRAMA FÍSICO FINANCEIRO  </t>
  </si>
  <si>
    <t>CRONOGRAMA FÍSICO FINANCEIRO</t>
  </si>
  <si>
    <t>PROJETO: Ampliação e Reforma do Centro Comunitário da Vila São Pedro</t>
  </si>
  <si>
    <t xml:space="preserve">                     PREFEITURA MUNICIPAL  </t>
  </si>
  <si>
    <t xml:space="preserve">LOCALIZAÇÃO: Rua </t>
  </si>
  <si>
    <t>PIRASSUNUNGA</t>
  </si>
  <si>
    <t>ITEM</t>
  </si>
  <si>
    <t>DISCRIMINAÇÃO DOS SERVIÇOS</t>
  </si>
  <si>
    <t>VALOR(R$)</t>
  </si>
  <si>
    <t>SUB-TOTAL</t>
  </si>
  <si>
    <t>serviços preliminares/apoio a obra</t>
  </si>
  <si>
    <t>fundação e infraestrutura</t>
  </si>
  <si>
    <t>REVESTIMENTO DE TETO E PAREDE</t>
  </si>
  <si>
    <t xml:space="preserve">  </t>
  </si>
  <si>
    <t>VALOR DO PERÍODO</t>
  </si>
  <si>
    <t>VALOR ACUMULADO</t>
  </si>
  <si>
    <t>PERCENTUAL DO PERÍODO</t>
  </si>
  <si>
    <t>PERCENTUAL ACUMULADO</t>
  </si>
  <si>
    <t>INSTALAÇÕES  GERAIS</t>
  </si>
  <si>
    <t>Retirada  e recolocação de aparelho sanitário incluindo acessórios</t>
  </si>
  <si>
    <t xml:space="preserve">Preparo e lastro de pedra britada em calçada </t>
  </si>
  <si>
    <t>Piso com requadro em concreto simples s/ controle  de  fck</t>
  </si>
  <si>
    <t>Ae-20 ABRIGO E ENTRADA DE ENERGIA caixa III ou V</t>
  </si>
  <si>
    <t>09.02.060 FDE</t>
  </si>
  <si>
    <t>09.02.073 FDE</t>
  </si>
  <si>
    <t>CONJUNTO 4 CABOS PARA ENTRADA DE ENERGIA SEÇÃO 16 MM²</t>
  </si>
  <si>
    <t>Cj.</t>
  </si>
  <si>
    <t>73798/1 sinapi</t>
  </si>
  <si>
    <t>91855 sinapi</t>
  </si>
  <si>
    <t>72272 sinapi</t>
  </si>
  <si>
    <t>92982 sinapi</t>
  </si>
  <si>
    <t>91926 sinapi</t>
  </si>
  <si>
    <t>97892 sinapi</t>
  </si>
  <si>
    <t>91939 sinapi</t>
  </si>
  <si>
    <t>91940 sinapi</t>
  </si>
  <si>
    <t>91941 sinapi</t>
  </si>
  <si>
    <t>74131/7 sinapi</t>
  </si>
  <si>
    <t xml:space="preserve">37.24.032  </t>
  </si>
  <si>
    <t xml:space="preserve">37.24.040  </t>
  </si>
  <si>
    <t>93655 sinapi</t>
  </si>
  <si>
    <t>93662 sinapi</t>
  </si>
  <si>
    <t>93673 sinapi</t>
  </si>
  <si>
    <t>91953 sinapi</t>
  </si>
  <si>
    <t>91959 sinapi</t>
  </si>
  <si>
    <t>91967 sinapi</t>
  </si>
  <si>
    <t>91992 sinapi</t>
  </si>
  <si>
    <t>91996 sinapi</t>
  </si>
  <si>
    <t>92000 sinapi</t>
  </si>
  <si>
    <t xml:space="preserve">41.14.090  </t>
  </si>
  <si>
    <t xml:space="preserve">41.02.551  </t>
  </si>
  <si>
    <t>97592 sinapi</t>
  </si>
  <si>
    <t>83399 sinapi</t>
  </si>
  <si>
    <t>97599 sinapi</t>
  </si>
  <si>
    <t>97607 sinapi</t>
  </si>
  <si>
    <t>97610 sinapi</t>
  </si>
  <si>
    <t>93128 sinapi</t>
  </si>
  <si>
    <t>93141 sinapi</t>
  </si>
  <si>
    <t>38.07.50 cpos</t>
  </si>
  <si>
    <t>38.07.300 cpos</t>
  </si>
  <si>
    <t>38.21.920 cpos</t>
  </si>
  <si>
    <t>38.22.620 cpos</t>
  </si>
  <si>
    <t xml:space="preserve">39.04.080 cpos </t>
  </si>
  <si>
    <t>44.01.800 cpos</t>
  </si>
  <si>
    <t>30.08.060 cpos</t>
  </si>
  <si>
    <t>44.03.210 cpos</t>
  </si>
  <si>
    <t>44.03.050 cpos</t>
  </si>
  <si>
    <t>44.01.200 cpos</t>
  </si>
  <si>
    <t>44.01.030 cpos</t>
  </si>
  <si>
    <t>44.01.160 cpos</t>
  </si>
  <si>
    <t>44.01.11 cpos</t>
  </si>
  <si>
    <t>44.03.180 cpos</t>
  </si>
  <si>
    <t>44.03.130 cpos</t>
  </si>
  <si>
    <t>44.20.110 cpos</t>
  </si>
  <si>
    <t>44.20.01 cpos</t>
  </si>
  <si>
    <t>44.03.630 cpos</t>
  </si>
  <si>
    <t>44.03.480 cpos</t>
  </si>
  <si>
    <t>44.03.400 cpos</t>
  </si>
  <si>
    <t>30.01.020 cpos</t>
  </si>
  <si>
    <t>30.01.130 cpos</t>
  </si>
  <si>
    <t>46.01.020 cpos</t>
  </si>
  <si>
    <t>46.01.030 cpos</t>
  </si>
  <si>
    <t>47.02.020 cpos</t>
  </si>
  <si>
    <t>47.02.030 cpos</t>
  </si>
  <si>
    <t>47.01.020 cpos</t>
  </si>
  <si>
    <t>48.05.010 cpos</t>
  </si>
  <si>
    <t>46.02.010 cpos</t>
  </si>
  <si>
    <t>46.02.050 cpos</t>
  </si>
  <si>
    <t>46.02.070 cpos</t>
  </si>
  <si>
    <t>49.01.030 cpos</t>
  </si>
  <si>
    <t>05.07.040 cpos</t>
  </si>
  <si>
    <t>55.01.020 cpos</t>
  </si>
  <si>
    <t>11.18.040 cpos</t>
  </si>
  <si>
    <t>17.05.070 cpos</t>
  </si>
  <si>
    <t>33.10.050 cpos</t>
  </si>
  <si>
    <t>33.10.020 cpos</t>
  </si>
  <si>
    <t>33.10.041 cpos</t>
  </si>
  <si>
    <t>33.11.050 cpos</t>
  </si>
  <si>
    <t>33.12.011 cpos</t>
  </si>
  <si>
    <t>15.03.030 cpos</t>
  </si>
  <si>
    <t>16.13.130 cpos</t>
  </si>
  <si>
    <t>16.33.022 cpos</t>
  </si>
  <si>
    <t>11.02.040 cpos</t>
  </si>
  <si>
    <t>11.16.020 cpos</t>
  </si>
  <si>
    <t>17.01.020 cpos</t>
  </si>
  <si>
    <t>18.06.102 cpos</t>
  </si>
  <si>
    <t>18.06.410 cpos</t>
  </si>
  <si>
    <t>18.06.103 cpos</t>
  </si>
  <si>
    <t>17.02.020 cpos</t>
  </si>
  <si>
    <t>17.02.120 cpos</t>
  </si>
  <si>
    <t>17.02.140 cpos</t>
  </si>
  <si>
    <t>18.11.052 cpos</t>
  </si>
  <si>
    <t>18.06.420 cpos</t>
  </si>
  <si>
    <t>26.01.040 cpos</t>
  </si>
  <si>
    <t>26.04.030 cpos</t>
  </si>
  <si>
    <t>28.01.040 cpos</t>
  </si>
  <si>
    <t>28.20.411 cpos</t>
  </si>
  <si>
    <t>24.01.030 cpos</t>
  </si>
  <si>
    <t>24.02.010 cpos</t>
  </si>
  <si>
    <t>24.02.060 cpos</t>
  </si>
  <si>
    <t>23.09.030 cpos</t>
  </si>
  <si>
    <t>23.09.052 cpos</t>
  </si>
  <si>
    <t>23.20.320 cpos</t>
  </si>
  <si>
    <t>23.20.330 cpos</t>
  </si>
  <si>
    <t>32.17.010 cpos</t>
  </si>
  <si>
    <t>14.01.020 cpos</t>
  </si>
  <si>
    <t>14.10.121 cpos</t>
  </si>
  <si>
    <t>14.10.111 cpos</t>
  </si>
  <si>
    <t>11.01.130 cpos</t>
  </si>
  <si>
    <t>11.16.060 cpos</t>
  </si>
  <si>
    <t>09.01.030 cpos</t>
  </si>
  <si>
    <t>10.01.040 cpos</t>
  </si>
  <si>
    <t>13.01.130 cpos</t>
  </si>
  <si>
    <t>06.02.020 cpos</t>
  </si>
  <si>
    <t>07.11.020 cpos</t>
  </si>
  <si>
    <t>09.01.020 cpos</t>
  </si>
  <si>
    <t>11.16.040 cpos</t>
  </si>
  <si>
    <t>12.05.010 cpos</t>
  </si>
  <si>
    <t>12.05.020 cpos</t>
  </si>
  <si>
    <t>02.10.020 cpos</t>
  </si>
  <si>
    <t>03.02.040 cpos</t>
  </si>
  <si>
    <t>03.04.020 cpos</t>
  </si>
  <si>
    <t>04.03.040 cpos</t>
  </si>
  <si>
    <t>04.08.020 cpos</t>
  </si>
  <si>
    <t>04.11.020 cpos</t>
  </si>
  <si>
    <t>02.08.020 cpos</t>
  </si>
  <si>
    <r>
      <t xml:space="preserve">FONTE REFERENCIAL </t>
    </r>
    <r>
      <rPr>
        <b/>
        <sz val="8"/>
        <rFont val="Arial"/>
        <family val="2"/>
      </rPr>
      <t>: CPOS boletim 177    s/ des.-Sinapi 10/19 s/des  -FDE 10/19 s/ des.</t>
    </r>
  </si>
  <si>
    <t>PLANILHA ORÇAMENTÁRIA</t>
  </si>
  <si>
    <t>FERRAGEM / ELEMENTOS METÁLICOS</t>
  </si>
  <si>
    <t>Reservatório Metálico</t>
  </si>
  <si>
    <t>Escavaçao manual para base do reservatório</t>
  </si>
  <si>
    <t>Estaca escavada ø25 cm profundidade compativel com carga - completa</t>
  </si>
  <si>
    <t xml:space="preserve">Forma de madeira para fundação </t>
  </si>
  <si>
    <t>Armadura de aço CA-50</t>
  </si>
  <si>
    <t>Concreto para fundação fck=25 Mpa, incluindo preparo, lançamento, adensamento</t>
  </si>
  <si>
    <t>D</t>
  </si>
  <si>
    <t>Reservatório metálico cilindrico tipo taça (s/ agua na coluna) - capacidade de 10.000 litros</t>
  </si>
  <si>
    <t>Divisória/Tampo em granito cinza e=2cm para mictório (1peça de 1,20x0,40 divisão mictório), (1 peça 3,5x0,40m Balcão área livre)</t>
  </si>
  <si>
    <t>48.03.138 cpos</t>
  </si>
  <si>
    <t>PARA RAIO- SPA</t>
  </si>
  <si>
    <r>
      <t>LOCALIZAÇÃO</t>
    </r>
    <r>
      <rPr>
        <b/>
        <sz val="10"/>
        <rFont val="Arial"/>
        <family val="2"/>
      </rPr>
      <t>: Rua Francisco Caruso, 1203  -Vila São Pedro</t>
    </r>
  </si>
  <si>
    <t xml:space="preserve">BDI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</si>
</sst>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;[Red]#,##0.00"/>
    <numFmt numFmtId="166" formatCode="_-* #,##0.00_-;\-* #,##0.00_-;_-* \-??_-;_-@_-"/>
    <numFmt numFmtId="167" formatCode="0.0%"/>
  </numFmts>
  <fonts count="56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color indexed="2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4" fontId="0" fillId="0" borderId="0" xfId="61" applyFont="1" applyFill="1" applyBorder="1" applyAlignment="1" applyProtection="1">
      <alignment/>
      <protection/>
    </xf>
    <xf numFmtId="164" fontId="2" fillId="33" borderId="0" xfId="61" applyFont="1" applyFill="1" applyBorder="1" applyAlignment="1" applyProtection="1">
      <alignment/>
      <protection/>
    </xf>
    <xf numFmtId="164" fontId="0" fillId="33" borderId="0" xfId="61" applyFont="1" applyFill="1" applyBorder="1" applyAlignment="1" applyProtection="1">
      <alignment/>
      <protection/>
    </xf>
    <xf numFmtId="4" fontId="0" fillId="33" borderId="0" xfId="61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11" xfId="61" applyNumberFormat="1" applyFont="1" applyFill="1" applyBorder="1" applyAlignment="1" applyProtection="1">
      <alignment/>
      <protection/>
    </xf>
    <xf numFmtId="4" fontId="1" fillId="0" borderId="11" xfId="61" applyNumberFormat="1" applyFont="1" applyFill="1" applyBorder="1" applyAlignment="1" applyProtection="1">
      <alignment wrapText="1"/>
      <protection/>
    </xf>
    <xf numFmtId="4" fontId="1" fillId="33" borderId="0" xfId="61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center"/>
    </xf>
    <xf numFmtId="4" fontId="5" fillId="0" borderId="0" xfId="61" applyNumberFormat="1" applyFont="1" applyFill="1" applyBorder="1" applyAlignment="1" applyProtection="1">
      <alignment horizontal="left" vertical="center"/>
      <protection/>
    </xf>
    <xf numFmtId="4" fontId="0" fillId="0" borderId="0" xfId="61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4" xfId="61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4" fontId="1" fillId="0" borderId="15" xfId="61" applyNumberFormat="1" applyFont="1" applyFill="1" applyBorder="1" applyAlignment="1" applyProtection="1">
      <alignment horizontal="center"/>
      <protection/>
    </xf>
    <xf numFmtId="4" fontId="1" fillId="33" borderId="0" xfId="61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8" fillId="34" borderId="16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/>
    </xf>
    <xf numFmtId="0" fontId="1" fillId="35" borderId="16" xfId="0" applyFont="1" applyFill="1" applyBorder="1" applyAlignment="1" applyProtection="1">
      <alignment/>
      <protection locked="0"/>
    </xf>
    <xf numFmtId="0" fontId="1" fillId="35" borderId="16" xfId="0" applyFont="1" applyFill="1" applyBorder="1" applyAlignment="1">
      <alignment wrapText="1"/>
    </xf>
    <xf numFmtId="0" fontId="1" fillId="35" borderId="16" xfId="0" applyFont="1" applyFill="1" applyBorder="1" applyAlignment="1" applyProtection="1">
      <alignment horizontal="center"/>
      <protection locked="0"/>
    </xf>
    <xf numFmtId="4" fontId="1" fillId="35" borderId="16" xfId="0" applyNumberFormat="1" applyFont="1" applyFill="1" applyBorder="1" applyAlignment="1" applyProtection="1">
      <alignment/>
      <protection locked="0"/>
    </xf>
    <xf numFmtId="4" fontId="1" fillId="35" borderId="16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1" fillId="37" borderId="16" xfId="0" applyFont="1" applyFill="1" applyBorder="1" applyAlignment="1" applyProtection="1">
      <alignment/>
      <protection locked="0"/>
    </xf>
    <xf numFmtId="0" fontId="1" fillId="37" borderId="16" xfId="0" applyFont="1" applyFill="1" applyBorder="1" applyAlignment="1">
      <alignment wrapText="1"/>
    </xf>
    <xf numFmtId="0" fontId="1" fillId="37" borderId="16" xfId="0" applyFont="1" applyFill="1" applyBorder="1" applyAlignment="1" applyProtection="1">
      <alignment horizontal="center"/>
      <protection locked="0"/>
    </xf>
    <xf numFmtId="4" fontId="1" fillId="37" borderId="16" xfId="0" applyNumberFormat="1" applyFont="1" applyFill="1" applyBorder="1" applyAlignment="1" applyProtection="1">
      <alignment/>
      <protection locked="0"/>
    </xf>
    <xf numFmtId="4" fontId="1" fillId="37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 applyProtection="1">
      <alignment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4" fontId="12" fillId="0" borderId="16" xfId="0" applyNumberFormat="1" applyFont="1" applyBorder="1" applyAlignment="1" applyProtection="1">
      <alignment/>
      <protection locked="0"/>
    </xf>
    <xf numFmtId="165" fontId="12" fillId="33" borderId="16" xfId="0" applyNumberFormat="1" applyFont="1" applyFill="1" applyBorder="1" applyAlignment="1">
      <alignment horizontal="right" vertical="center"/>
    </xf>
    <xf numFmtId="165" fontId="12" fillId="33" borderId="16" xfId="0" applyNumberFormat="1" applyFont="1" applyFill="1" applyBorder="1" applyAlignment="1">
      <alignment horizontal="right" vertical="top"/>
    </xf>
    <xf numFmtId="165" fontId="12" fillId="33" borderId="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horizontal="center" vertical="top"/>
      <protection locked="0"/>
    </xf>
    <xf numFmtId="4" fontId="12" fillId="0" borderId="16" xfId="0" applyNumberFormat="1" applyFont="1" applyBorder="1" applyAlignment="1" applyProtection="1">
      <alignment vertical="top"/>
      <protection locked="0"/>
    </xf>
    <xf numFmtId="0" fontId="13" fillId="0" borderId="0" xfId="0" applyFont="1" applyAlignment="1">
      <alignment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4" fontId="12" fillId="0" borderId="16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wrapText="1"/>
    </xf>
    <xf numFmtId="165" fontId="12" fillId="33" borderId="10" xfId="0" applyNumberFormat="1" applyFont="1" applyFill="1" applyBorder="1" applyAlignment="1">
      <alignment horizontal="right" vertical="center"/>
    </xf>
    <xf numFmtId="4" fontId="0" fillId="0" borderId="16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wrapText="1"/>
    </xf>
    <xf numFmtId="0" fontId="4" fillId="0" borderId="16" xfId="0" applyFont="1" applyBorder="1" applyAlignment="1" applyProtection="1">
      <alignment wrapText="1"/>
      <protection locked="0"/>
    </xf>
    <xf numFmtId="0" fontId="14" fillId="35" borderId="16" xfId="0" applyFont="1" applyFill="1" applyBorder="1" applyAlignment="1">
      <alignment wrapText="1"/>
    </xf>
    <xf numFmtId="0" fontId="0" fillId="0" borderId="16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wrapText="1"/>
    </xf>
    <xf numFmtId="0" fontId="1" fillId="37" borderId="16" xfId="0" applyFont="1" applyFill="1" applyBorder="1" applyAlignment="1" applyProtection="1">
      <alignment/>
      <protection locked="0"/>
    </xf>
    <xf numFmtId="0" fontId="0" fillId="37" borderId="16" xfId="0" applyFont="1" applyFill="1" applyBorder="1" applyAlignment="1" applyProtection="1">
      <alignment/>
      <protection locked="0"/>
    </xf>
    <xf numFmtId="0" fontId="1" fillId="37" borderId="16" xfId="0" applyFont="1" applyFill="1" applyBorder="1" applyAlignment="1" applyProtection="1">
      <alignment horizontal="center"/>
      <protection locked="0"/>
    </xf>
    <xf numFmtId="4" fontId="1" fillId="37" borderId="16" xfId="0" applyNumberFormat="1" applyFont="1" applyFill="1" applyBorder="1" applyAlignment="1" applyProtection="1">
      <alignment/>
      <protection locked="0"/>
    </xf>
    <xf numFmtId="4" fontId="1" fillId="37" borderId="16" xfId="0" applyNumberFormat="1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165" fontId="0" fillId="33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right"/>
    </xf>
    <xf numFmtId="165" fontId="0" fillId="33" borderId="16" xfId="0" applyNumberFormat="1" applyFont="1" applyFill="1" applyBorder="1" applyAlignment="1">
      <alignment horizontal="right" vertical="center"/>
    </xf>
    <xf numFmtId="165" fontId="0" fillId="33" borderId="16" xfId="0" applyNumberFormat="1" applyFont="1" applyFill="1" applyBorder="1" applyAlignment="1">
      <alignment horizontal="right" vertical="top"/>
    </xf>
    <xf numFmtId="2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33" borderId="16" xfId="0" applyNumberFormat="1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right"/>
    </xf>
    <xf numFmtId="0" fontId="0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right"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 horizontal="left"/>
    </xf>
    <xf numFmtId="4" fontId="0" fillId="0" borderId="16" xfId="0" applyNumberFormat="1" applyFont="1" applyBorder="1" applyAlignment="1" applyProtection="1">
      <alignment horizontal="center"/>
      <protection locked="0"/>
    </xf>
    <xf numFmtId="0" fontId="1" fillId="37" borderId="16" xfId="0" applyFont="1" applyFill="1" applyBorder="1" applyAlignment="1">
      <alignment wrapText="1"/>
    </xf>
    <xf numFmtId="2" fontId="16" fillId="0" borderId="16" xfId="0" applyNumberFormat="1" applyFont="1" applyBorder="1" applyAlignment="1">
      <alignment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38" borderId="16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vertical="top" wrapText="1"/>
    </xf>
    <xf numFmtId="4" fontId="0" fillId="33" borderId="16" xfId="0" applyNumberFormat="1" applyFill="1" applyBorder="1" applyAlignment="1" applyProtection="1">
      <alignment/>
      <protection locked="0"/>
    </xf>
    <xf numFmtId="0" fontId="16" fillId="0" borderId="16" xfId="0" applyFont="1" applyBorder="1" applyAlignment="1" applyProtection="1">
      <alignment wrapText="1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4" fontId="16" fillId="0" borderId="16" xfId="0" applyNumberFormat="1" applyFont="1" applyBorder="1" applyAlignment="1" applyProtection="1">
      <alignment/>
      <protection locked="0"/>
    </xf>
    <xf numFmtId="4" fontId="0" fillId="33" borderId="16" xfId="0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>
      <alignment vertical="top"/>
    </xf>
    <xf numFmtId="0" fontId="1" fillId="39" borderId="17" xfId="0" applyFont="1" applyFill="1" applyBorder="1" applyAlignment="1">
      <alignment/>
    </xf>
    <xf numFmtId="0" fontId="1" fillId="39" borderId="17" xfId="0" applyFont="1" applyFill="1" applyBorder="1" applyAlignment="1" applyProtection="1">
      <alignment wrapText="1"/>
      <protection locked="0"/>
    </xf>
    <xf numFmtId="0" fontId="1" fillId="39" borderId="17" xfId="0" applyFont="1" applyFill="1" applyBorder="1" applyAlignment="1">
      <alignment horizontal="center"/>
    </xf>
    <xf numFmtId="4" fontId="1" fillId="39" borderId="17" xfId="0" applyNumberFormat="1" applyFont="1" applyFill="1" applyBorder="1" applyAlignment="1">
      <alignment/>
    </xf>
    <xf numFmtId="4" fontId="1" fillId="39" borderId="16" xfId="0" applyNumberFormat="1" applyFont="1" applyFill="1" applyBorder="1" applyAlignment="1">
      <alignment/>
    </xf>
    <xf numFmtId="10" fontId="1" fillId="33" borderId="0" xfId="61" applyNumberFormat="1" applyFont="1" applyFill="1" applyBorder="1" applyAlignment="1" applyProtection="1">
      <alignment/>
      <protection/>
    </xf>
    <xf numFmtId="49" fontId="0" fillId="33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10" fontId="1" fillId="0" borderId="17" xfId="49" applyNumberFormat="1" applyFont="1" applyFill="1" applyBorder="1" applyAlignment="1" applyProtection="1">
      <alignment horizontal="center"/>
      <protection/>
    </xf>
    <xf numFmtId="164" fontId="0" fillId="33" borderId="17" xfId="61" applyFont="1" applyFill="1" applyBorder="1" applyAlignment="1" applyProtection="1">
      <alignment/>
      <protection/>
    </xf>
    <xf numFmtId="10" fontId="1" fillId="33" borderId="17" xfId="61" applyNumberFormat="1" applyFont="1" applyFill="1" applyBorder="1" applyAlignment="1" applyProtection="1">
      <alignment/>
      <protection/>
    </xf>
    <xf numFmtId="164" fontId="1" fillId="33" borderId="0" xfId="61" applyFont="1" applyFill="1" applyBorder="1" applyAlignment="1" applyProtection="1">
      <alignment/>
      <protection/>
    </xf>
    <xf numFmtId="49" fontId="0" fillId="4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40" borderId="16" xfId="0" applyFont="1" applyFill="1" applyBorder="1" applyAlignment="1">
      <alignment wrapText="1"/>
    </xf>
    <xf numFmtId="0" fontId="1" fillId="40" borderId="16" xfId="0" applyFont="1" applyFill="1" applyBorder="1" applyAlignment="1">
      <alignment horizontal="center"/>
    </xf>
    <xf numFmtId="164" fontId="0" fillId="40" borderId="16" xfId="61" applyFont="1" applyFill="1" applyBorder="1" applyAlignment="1" applyProtection="1">
      <alignment/>
      <protection/>
    </xf>
    <xf numFmtId="164" fontId="1" fillId="40" borderId="16" xfId="6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/>
    </xf>
    <xf numFmtId="166" fontId="0" fillId="0" borderId="0" xfId="0" applyNumberFormat="1" applyAlignment="1">
      <alignment/>
    </xf>
    <xf numFmtId="0" fontId="0" fillId="33" borderId="0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0" fillId="0" borderId="16" xfId="61" applyNumberFormat="1" applyFont="1" applyFill="1" applyBorder="1" applyAlignment="1" applyProtection="1">
      <alignment/>
      <protection/>
    </xf>
    <xf numFmtId="164" fontId="2" fillId="0" borderId="16" xfId="61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9" fontId="0" fillId="0" borderId="16" xfId="61" applyNumberFormat="1" applyFont="1" applyFill="1" applyBorder="1" applyAlignment="1" applyProtection="1">
      <alignment/>
      <protection/>
    </xf>
    <xf numFmtId="9" fontId="2" fillId="0" borderId="16" xfId="61" applyNumberFormat="1" applyFont="1" applyFill="1" applyBorder="1" applyAlignment="1" applyProtection="1">
      <alignment/>
      <protection/>
    </xf>
    <xf numFmtId="164" fontId="2" fillId="33" borderId="16" xfId="61" applyNumberFormat="1" applyFont="1" applyFill="1" applyBorder="1" applyAlignment="1" applyProtection="1">
      <alignment/>
      <protection/>
    </xf>
    <xf numFmtId="9" fontId="2" fillId="33" borderId="16" xfId="61" applyNumberFormat="1" applyFont="1" applyFill="1" applyBorder="1" applyAlignment="1" applyProtection="1">
      <alignment/>
      <protection/>
    </xf>
    <xf numFmtId="164" fontId="16" fillId="0" borderId="16" xfId="61" applyNumberFormat="1" applyFont="1" applyFill="1" applyBorder="1" applyAlignment="1" applyProtection="1">
      <alignment/>
      <protection/>
    </xf>
    <xf numFmtId="9" fontId="16" fillId="0" borderId="16" xfId="61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1" fillId="0" borderId="16" xfId="61" applyNumberFormat="1" applyFont="1" applyFill="1" applyBorder="1" applyAlignment="1" applyProtection="1">
      <alignment/>
      <protection/>
    </xf>
    <xf numFmtId="164" fontId="21" fillId="0" borderId="16" xfId="61" applyNumberFormat="1" applyFont="1" applyFill="1" applyBorder="1" applyAlignment="1" applyProtection="1">
      <alignment/>
      <protection/>
    </xf>
    <xf numFmtId="10" fontId="0" fillId="0" borderId="16" xfId="61" applyNumberFormat="1" applyFont="1" applyFill="1" applyBorder="1" applyAlignment="1" applyProtection="1">
      <alignment/>
      <protection/>
    </xf>
    <xf numFmtId="9" fontId="1" fillId="0" borderId="16" xfId="61" applyNumberFormat="1" applyFont="1" applyFill="1" applyBorder="1" applyAlignment="1" applyProtection="1">
      <alignment/>
      <protection/>
    </xf>
    <xf numFmtId="10" fontId="16" fillId="0" borderId="16" xfId="61" applyNumberFormat="1" applyFont="1" applyFill="1" applyBorder="1" applyAlignment="1" applyProtection="1">
      <alignment/>
      <protection/>
    </xf>
    <xf numFmtId="167" fontId="21" fillId="0" borderId="16" xfId="61" applyNumberFormat="1" applyFont="1" applyFill="1" applyBorder="1" applyAlignment="1" applyProtection="1">
      <alignment/>
      <protection/>
    </xf>
    <xf numFmtId="0" fontId="22" fillId="0" borderId="0" xfId="0" applyFont="1" applyAlignment="1">
      <alignment wrapText="1"/>
    </xf>
    <xf numFmtId="4" fontId="12" fillId="41" borderId="16" xfId="0" applyNumberFormat="1" applyFont="1" applyFill="1" applyBorder="1" applyAlignment="1" applyProtection="1">
      <alignment/>
      <protection locked="0"/>
    </xf>
    <xf numFmtId="0" fontId="0" fillId="41" borderId="16" xfId="0" applyFont="1" applyFill="1" applyBorder="1" applyAlignment="1" applyProtection="1">
      <alignment wrapText="1"/>
      <protection locked="0"/>
    </xf>
    <xf numFmtId="4" fontId="0" fillId="41" borderId="16" xfId="0" applyNumberFormat="1" applyFill="1" applyBorder="1" applyAlignment="1" applyProtection="1">
      <alignment vertical="top"/>
      <protection locked="0"/>
    </xf>
    <xf numFmtId="4" fontId="0" fillId="41" borderId="16" xfId="0" applyNumberFormat="1" applyFont="1" applyFill="1" applyBorder="1" applyAlignment="1" applyProtection="1">
      <alignment/>
      <protection locked="0"/>
    </xf>
    <xf numFmtId="4" fontId="0" fillId="41" borderId="16" xfId="0" applyNumberFormat="1" applyFont="1" applyFill="1" applyBorder="1" applyAlignment="1" applyProtection="1">
      <alignment vertical="center"/>
      <protection locked="0"/>
    </xf>
    <xf numFmtId="4" fontId="0" fillId="41" borderId="16" xfId="0" applyNumberFormat="1" applyFill="1" applyBorder="1" applyAlignment="1" applyProtection="1">
      <alignment/>
      <protection locked="0"/>
    </xf>
    <xf numFmtId="4" fontId="16" fillId="41" borderId="16" xfId="0" applyNumberFormat="1" applyFont="1" applyFill="1" applyBorder="1" applyAlignment="1" applyProtection="1">
      <alignment vertical="center"/>
      <protection locked="0"/>
    </xf>
    <xf numFmtId="4" fontId="0" fillId="41" borderId="16" xfId="0" applyNumberFormat="1" applyFont="1" applyFill="1" applyBorder="1" applyAlignment="1" applyProtection="1">
      <alignment vertical="top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41" borderId="16" xfId="0" applyFill="1" applyBorder="1" applyAlignment="1" applyProtection="1">
      <alignment wrapText="1"/>
      <protection locked="0"/>
    </xf>
    <xf numFmtId="1" fontId="0" fillId="0" borderId="16" xfId="0" applyNumberFormat="1" applyBorder="1" applyAlignment="1" applyProtection="1">
      <alignment vertical="top" wrapText="1"/>
      <protection locked="0"/>
    </xf>
    <xf numFmtId="0" fontId="16" fillId="41" borderId="16" xfId="0" applyFont="1" applyFill="1" applyBorder="1" applyAlignment="1" applyProtection="1">
      <alignment wrapText="1"/>
      <protection locked="0"/>
    </xf>
    <xf numFmtId="0" fontId="16" fillId="41" borderId="16" xfId="0" applyFont="1" applyFill="1" applyBorder="1" applyAlignment="1" applyProtection="1">
      <alignment vertical="center" wrapText="1"/>
      <protection locked="0"/>
    </xf>
    <xf numFmtId="0" fontId="13" fillId="41" borderId="0" xfId="0" applyFont="1" applyFill="1" applyAlignment="1">
      <alignment vertical="center" wrapText="1"/>
    </xf>
    <xf numFmtId="0" fontId="13" fillId="41" borderId="16" xfId="0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horizontal="left" wrapText="1"/>
    </xf>
    <xf numFmtId="0" fontId="1" fillId="37" borderId="16" xfId="0" applyFont="1" applyFill="1" applyBorder="1" applyAlignment="1" applyProtection="1">
      <alignment wrapText="1"/>
      <protection locked="0"/>
    </xf>
    <xf numFmtId="0" fontId="0" fillId="41" borderId="16" xfId="0" applyFill="1" applyBorder="1" applyAlignment="1" applyProtection="1">
      <alignment vertical="center" wrapText="1"/>
      <protection locked="0"/>
    </xf>
    <xf numFmtId="0" fontId="13" fillId="41" borderId="0" xfId="0" applyFont="1" applyFill="1" applyAlignment="1">
      <alignment wrapText="1"/>
    </xf>
    <xf numFmtId="0" fontId="13" fillId="41" borderId="17" xfId="0" applyFont="1" applyFill="1" applyBorder="1" applyAlignment="1">
      <alignment wrapText="1"/>
    </xf>
    <xf numFmtId="0" fontId="13" fillId="41" borderId="16" xfId="0" applyFont="1" applyFill="1" applyBorder="1" applyAlignment="1">
      <alignment vertical="top" wrapText="1"/>
    </xf>
    <xf numFmtId="0" fontId="13" fillId="41" borderId="16" xfId="0" applyFont="1" applyFill="1" applyBorder="1" applyAlignment="1">
      <alignment wrapText="1"/>
    </xf>
    <xf numFmtId="3" fontId="0" fillId="41" borderId="16" xfId="0" applyNumberFormat="1" applyFill="1" applyBorder="1" applyAlignment="1" applyProtection="1">
      <alignment wrapText="1"/>
      <protection locked="0"/>
    </xf>
    <xf numFmtId="0" fontId="0" fillId="41" borderId="16" xfId="0" applyFill="1" applyBorder="1" applyAlignment="1" applyProtection="1">
      <alignment vertical="top" wrapText="1"/>
      <protection locked="0"/>
    </xf>
    <xf numFmtId="0" fontId="12" fillId="41" borderId="16" xfId="0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wrapText="1"/>
      <protection locked="0"/>
    </xf>
    <xf numFmtId="0" fontId="1" fillId="34" borderId="16" xfId="0" applyFont="1" applyFill="1" applyBorder="1" applyAlignment="1" applyProtection="1">
      <alignment horizontal="center" wrapText="1"/>
      <protection locked="0"/>
    </xf>
    <xf numFmtId="4" fontId="1" fillId="34" borderId="16" xfId="0" applyNumberFormat="1" applyFont="1" applyFill="1" applyBorder="1" applyAlignment="1" applyProtection="1">
      <alignment wrapText="1"/>
      <protection locked="0"/>
    </xf>
    <xf numFmtId="4" fontId="9" fillId="34" borderId="16" xfId="0" applyNumberFormat="1" applyFont="1" applyFill="1" applyBorder="1" applyAlignment="1" applyProtection="1">
      <alignment wrapText="1"/>
      <protection locked="0"/>
    </xf>
    <xf numFmtId="4" fontId="1" fillId="33" borderId="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4" fontId="1" fillId="34" borderId="16" xfId="0" applyNumberFormat="1" applyFont="1" applyFill="1" applyBorder="1" applyAlignment="1">
      <alignment vertical="center" wrapText="1"/>
    </xf>
    <xf numFmtId="0" fontId="1" fillId="37" borderId="16" xfId="0" applyFont="1" applyFill="1" applyBorder="1" applyAlignment="1">
      <alignment horizontal="center" wrapText="1"/>
    </xf>
    <xf numFmtId="0" fontId="0" fillId="33" borderId="16" xfId="47" applyFont="1" applyFill="1" applyBorder="1" applyAlignment="1">
      <alignment vertical="center"/>
      <protection/>
    </xf>
    <xf numFmtId="0" fontId="0" fillId="0" borderId="16" xfId="0" applyFont="1" applyBorder="1" applyAlignment="1">
      <alignment wrapText="1"/>
    </xf>
    <xf numFmtId="0" fontId="16" fillId="33" borderId="0" xfId="0" applyFont="1" applyFill="1" applyAlignment="1">
      <alignment wrapText="1"/>
    </xf>
    <xf numFmtId="4" fontId="0" fillId="0" borderId="16" xfId="0" applyNumberFormat="1" applyFont="1" applyBorder="1" applyAlignment="1" applyProtection="1">
      <alignment wrapText="1"/>
      <protection locked="0"/>
    </xf>
    <xf numFmtId="4" fontId="12" fillId="0" borderId="16" xfId="0" applyNumberFormat="1" applyFont="1" applyBorder="1" applyAlignment="1" applyProtection="1">
      <alignment wrapText="1"/>
      <protection locked="0"/>
    </xf>
    <xf numFmtId="165" fontId="12" fillId="33" borderId="16" xfId="0" applyNumberFormat="1" applyFont="1" applyFill="1" applyBorder="1" applyAlignment="1">
      <alignment horizontal="right" vertical="center" wrapText="1"/>
    </xf>
    <xf numFmtId="165" fontId="12" fillId="33" borderId="16" xfId="0" applyNumberFormat="1" applyFont="1" applyFill="1" applyBorder="1" applyAlignment="1">
      <alignment horizontal="right" vertical="top" wrapText="1"/>
    </xf>
    <xf numFmtId="165" fontId="12" fillId="33" borderId="0" xfId="0" applyNumberFormat="1" applyFont="1" applyFill="1" applyBorder="1" applyAlignment="1">
      <alignment horizontal="right" vertical="center" wrapText="1"/>
    </xf>
    <xf numFmtId="0" fontId="0" fillId="0" borderId="16" xfId="0" applyBorder="1" applyAlignment="1" applyProtection="1">
      <alignment horizontal="right" wrapText="1"/>
      <protection locked="0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0" fillId="0" borderId="16" xfId="61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2" fillId="0" borderId="16" xfId="61" applyNumberFormat="1" applyFont="1" applyFill="1" applyBorder="1" applyAlignment="1" applyProtection="1">
      <alignment horizontal="center"/>
      <protection/>
    </xf>
    <xf numFmtId="0" fontId="1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1</xdr:row>
      <xdr:rowOff>95250</xdr:rowOff>
    </xdr:from>
    <xdr:to>
      <xdr:col>7</xdr:col>
      <xdr:colOff>695325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23850"/>
          <a:ext cx="1514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38100</xdr:rowOff>
    </xdr:from>
    <xdr:to>
      <xdr:col>6</xdr:col>
      <xdr:colOff>628650</xdr:colOff>
      <xdr:row>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6195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view="pageLayout" zoomScale="90" zoomScaleNormal="80" zoomScaleSheetLayoutView="100" zoomScalePageLayoutView="90" workbookViewId="0" topLeftCell="A176">
      <selection activeCell="F209" sqref="F209"/>
    </sheetView>
  </sheetViews>
  <sheetFormatPr defaultColWidth="9.140625" defaultRowHeight="12.75" outlineLevelCol="1"/>
  <cols>
    <col min="1" max="1" width="10.57421875" style="1" customWidth="1"/>
    <col min="2" max="2" width="0.13671875" style="2" customWidth="1"/>
    <col min="3" max="3" width="50.57421875" style="3" customWidth="1"/>
    <col min="4" max="4" width="7.140625" style="4" customWidth="1"/>
    <col min="5" max="5" width="8.421875" style="5" customWidth="1"/>
    <col min="6" max="6" width="10.140625" style="5" customWidth="1"/>
    <col min="7" max="7" width="12.28125" style="5" customWidth="1"/>
    <col min="8" max="8" width="13.7109375" style="5" customWidth="1"/>
    <col min="9" max="9" width="12.57421875" style="5" customWidth="1"/>
    <col min="10" max="10" width="9.00390625" style="6" customWidth="1"/>
    <col min="11" max="12" width="7.00390625" style="6" customWidth="1"/>
    <col min="13" max="13" width="12.57421875" style="6" customWidth="1"/>
    <col min="14" max="16" width="12.57421875" style="7" customWidth="1"/>
    <col min="18" max="18" width="0" style="0" hidden="1" customWidth="1" outlineLevel="1"/>
    <col min="19" max="19" width="0" style="5" hidden="1" customWidth="1" outlineLevel="1"/>
    <col min="20" max="20" width="0" style="0" hidden="1" customWidth="1" outlineLevel="1"/>
    <col min="21" max="21" width="9.140625" style="0" customWidth="1" collapsed="1"/>
  </cols>
  <sheetData>
    <row r="1" spans="1:12" s="9" customFormat="1" ht="18">
      <c r="A1" s="223" t="s">
        <v>383</v>
      </c>
      <c r="B1" s="223"/>
      <c r="C1" s="223"/>
      <c r="D1" s="223"/>
      <c r="E1" s="223"/>
      <c r="F1" s="223"/>
      <c r="G1" s="223"/>
      <c r="H1" s="223"/>
      <c r="I1" s="223"/>
      <c r="J1" s="8"/>
      <c r="K1" s="8"/>
      <c r="L1" s="8"/>
    </row>
    <row r="2" spans="1:12" s="9" customFormat="1" ht="12.75" customHeight="1">
      <c r="A2" s="10"/>
      <c r="B2" s="11"/>
      <c r="C2" s="224" t="s">
        <v>0</v>
      </c>
      <c r="D2" s="224"/>
      <c r="E2" s="224"/>
      <c r="F2" s="12" t="s">
        <v>1</v>
      </c>
      <c r="G2" s="12" t="s">
        <v>1</v>
      </c>
      <c r="H2" s="13" t="s">
        <v>1</v>
      </c>
      <c r="I2" s="14" t="s">
        <v>1</v>
      </c>
      <c r="J2" s="15"/>
      <c r="K2" s="15"/>
      <c r="L2" s="15"/>
    </row>
    <row r="3" spans="1:12" s="9" customFormat="1" ht="25.5">
      <c r="A3" s="16"/>
      <c r="B3" s="17"/>
      <c r="C3" s="18" t="s">
        <v>396</v>
      </c>
      <c r="D3" s="19"/>
      <c r="E3" s="20"/>
      <c r="F3" s="21"/>
      <c r="G3" s="21" t="s">
        <v>1</v>
      </c>
      <c r="H3" s="13" t="s">
        <v>1</v>
      </c>
      <c r="I3" s="13"/>
      <c r="J3" s="8"/>
      <c r="K3" s="8"/>
      <c r="L3" s="8"/>
    </row>
    <row r="4" spans="1:12" s="9" customFormat="1" ht="18" customHeight="1">
      <c r="A4" s="10"/>
      <c r="B4" s="11"/>
      <c r="C4" s="22" t="s">
        <v>2</v>
      </c>
      <c r="D4" s="22"/>
      <c r="E4" s="22"/>
      <c r="F4" s="22"/>
      <c r="G4" s="23" t="s">
        <v>1</v>
      </c>
      <c r="H4" s="24" t="s">
        <v>1</v>
      </c>
      <c r="I4" s="25"/>
      <c r="J4" s="26"/>
      <c r="K4" s="26"/>
      <c r="L4" s="26"/>
    </row>
    <row r="5" spans="1:12" s="9" customFormat="1" ht="13.5" customHeight="1">
      <c r="A5" s="27"/>
      <c r="B5" s="28"/>
      <c r="C5" s="225" t="s">
        <v>382</v>
      </c>
      <c r="D5" s="225"/>
      <c r="E5" s="225"/>
      <c r="F5" s="225"/>
      <c r="G5" s="29" t="s">
        <v>3</v>
      </c>
      <c r="H5" s="30"/>
      <c r="I5" s="30"/>
      <c r="J5" s="8"/>
      <c r="K5" s="8"/>
      <c r="L5" s="8"/>
    </row>
    <row r="6" spans="1:12" s="9" customFormat="1" ht="12.75">
      <c r="A6" s="226"/>
      <c r="B6" s="226"/>
      <c r="C6" s="226"/>
      <c r="D6" s="226"/>
      <c r="E6" s="226"/>
      <c r="F6" s="226"/>
      <c r="G6" s="226"/>
      <c r="H6" s="226"/>
      <c r="I6" s="226"/>
      <c r="J6" s="31"/>
      <c r="K6" s="31"/>
      <c r="L6" s="31"/>
    </row>
    <row r="7" spans="1:12" s="37" customFormat="1" ht="12.75">
      <c r="A7" s="32" t="s">
        <v>4</v>
      </c>
      <c r="B7" s="33" t="s">
        <v>5</v>
      </c>
      <c r="C7" s="34" t="s">
        <v>6</v>
      </c>
      <c r="D7" s="32" t="s">
        <v>7</v>
      </c>
      <c r="E7" s="35" t="s">
        <v>8</v>
      </c>
      <c r="F7" s="35" t="s">
        <v>9</v>
      </c>
      <c r="G7" s="35" t="s">
        <v>10</v>
      </c>
      <c r="H7" s="35" t="s">
        <v>11</v>
      </c>
      <c r="I7" s="35" t="s">
        <v>12</v>
      </c>
      <c r="J7" s="36"/>
      <c r="K7" s="36"/>
      <c r="L7" s="36"/>
    </row>
    <row r="8" spans="1:12" s="211" customFormat="1" ht="28.5" customHeight="1">
      <c r="A8" s="206" t="s">
        <v>13</v>
      </c>
      <c r="B8" s="206" t="s">
        <v>14</v>
      </c>
      <c r="C8" s="38" t="s">
        <v>15</v>
      </c>
      <c r="D8" s="207"/>
      <c r="E8" s="208"/>
      <c r="F8" s="208"/>
      <c r="G8" s="209">
        <v>1.21</v>
      </c>
      <c r="H8" s="212">
        <f>+H9+H18+H32+H38+H42+H44+H53+H56+H59+H65+H73+H79+H86+H144+H184+H188</f>
        <v>423999.63</v>
      </c>
      <c r="I8" s="212">
        <f>+I9+I18+I32+I38+I42+I44+I53+I56+I59+I65+I73+I79+I86+I144+I184+I188+I49</f>
        <v>574053.23</v>
      </c>
      <c r="J8" s="210"/>
      <c r="K8" s="210"/>
      <c r="L8" s="210"/>
    </row>
    <row r="9" spans="1:12" s="45" customFormat="1" ht="12.75">
      <c r="A9" s="40" t="s">
        <v>16</v>
      </c>
      <c r="B9" s="40" t="s">
        <v>17</v>
      </c>
      <c r="C9" s="41"/>
      <c r="D9" s="42"/>
      <c r="E9" s="43"/>
      <c r="F9" s="43"/>
      <c r="G9" s="43"/>
      <c r="H9" s="44">
        <f>H10+H12</f>
        <v>4315.63</v>
      </c>
      <c r="I9" s="44">
        <f>I10+I12</f>
        <v>5221.87</v>
      </c>
      <c r="J9" s="39"/>
      <c r="K9" s="39"/>
      <c r="L9" s="39"/>
    </row>
    <row r="10" spans="1:12" s="51" customFormat="1" ht="12.75">
      <c r="A10" s="46" t="s">
        <v>18</v>
      </c>
      <c r="B10" s="46" t="s">
        <v>19</v>
      </c>
      <c r="C10" s="47"/>
      <c r="D10" s="48"/>
      <c r="E10" s="49"/>
      <c r="F10" s="49"/>
      <c r="G10" s="49"/>
      <c r="H10" s="50">
        <f>SUM(H11)</f>
        <v>2989.08</v>
      </c>
      <c r="I10" s="50">
        <f>SUM(I11)</f>
        <v>3616.8</v>
      </c>
      <c r="J10" s="39"/>
      <c r="K10" s="39"/>
      <c r="L10" s="39"/>
    </row>
    <row r="11" spans="1:12" s="51" customFormat="1" ht="24">
      <c r="A11" s="205" t="s">
        <v>381</v>
      </c>
      <c r="B11" s="52"/>
      <c r="C11" s="53" t="s">
        <v>20</v>
      </c>
      <c r="D11" s="54" t="s">
        <v>21</v>
      </c>
      <c r="E11" s="180">
        <v>6</v>
      </c>
      <c r="F11" s="55">
        <v>498.18</v>
      </c>
      <c r="G11" s="56">
        <f>F11*$G8</f>
        <v>602.8</v>
      </c>
      <c r="H11" s="56">
        <f>F11*E11</f>
        <v>2989.08</v>
      </c>
      <c r="I11" s="57">
        <f>E11*G11</f>
        <v>3616.8</v>
      </c>
      <c r="J11" s="58"/>
      <c r="K11" s="58"/>
      <c r="L11" s="58"/>
    </row>
    <row r="12" spans="1:12" s="51" customFormat="1" ht="12.75">
      <c r="A12" s="46" t="s">
        <v>22</v>
      </c>
      <c r="B12" s="46" t="s">
        <v>23</v>
      </c>
      <c r="C12" s="47" t="s">
        <v>24</v>
      </c>
      <c r="D12" s="48"/>
      <c r="E12" s="49"/>
      <c r="F12" s="49"/>
      <c r="G12" s="49"/>
      <c r="H12" s="50">
        <f>SUM(H13:H17)</f>
        <v>1326.55</v>
      </c>
      <c r="I12" s="50">
        <f>SUM(I13:I17)</f>
        <v>1605.07</v>
      </c>
      <c r="J12" s="39"/>
      <c r="K12" s="39"/>
      <c r="L12" s="39"/>
    </row>
    <row r="13" spans="1:12" s="51" customFormat="1" ht="25.5">
      <c r="A13" s="204" t="s">
        <v>376</v>
      </c>
      <c r="B13" s="59"/>
      <c r="C13" s="60" t="s">
        <v>25</v>
      </c>
      <c r="D13" s="61" t="s">
        <v>26</v>
      </c>
      <c r="E13" s="182">
        <v>0.63</v>
      </c>
      <c r="F13" s="55">
        <v>62.4</v>
      </c>
      <c r="G13" s="56">
        <f>F13*$G8</f>
        <v>75.5</v>
      </c>
      <c r="H13" s="56">
        <f>F13*E13</f>
        <v>39.31</v>
      </c>
      <c r="I13" s="57">
        <f>E13*G13</f>
        <v>47.57</v>
      </c>
      <c r="J13" s="58"/>
      <c r="K13" s="58"/>
      <c r="L13" s="58"/>
    </row>
    <row r="14" spans="1:12" s="51" customFormat="1" ht="25.5">
      <c r="A14" s="204" t="s">
        <v>377</v>
      </c>
      <c r="B14" s="59"/>
      <c r="C14" s="60" t="s">
        <v>27</v>
      </c>
      <c r="D14" s="61" t="s">
        <v>21</v>
      </c>
      <c r="E14" s="182">
        <v>1.5</v>
      </c>
      <c r="F14" s="55">
        <v>9.36</v>
      </c>
      <c r="G14" s="56">
        <f>F14*$G8</f>
        <v>11.33</v>
      </c>
      <c r="H14" s="56">
        <f>F14*E14</f>
        <v>14.04</v>
      </c>
      <c r="I14" s="57">
        <f>E14*G14</f>
        <v>17</v>
      </c>
      <c r="J14" s="58"/>
      <c r="K14" s="58"/>
      <c r="L14" s="58"/>
    </row>
    <row r="15" spans="1:12" s="51" customFormat="1" ht="25.5">
      <c r="A15" s="204" t="s">
        <v>378</v>
      </c>
      <c r="B15" s="59"/>
      <c r="C15" s="60" t="s">
        <v>28</v>
      </c>
      <c r="D15" s="61" t="s">
        <v>21</v>
      </c>
      <c r="E15" s="182">
        <v>171</v>
      </c>
      <c r="F15" s="62">
        <v>6.24</v>
      </c>
      <c r="G15" s="57">
        <f>F15*$G8</f>
        <v>7.55</v>
      </c>
      <c r="H15" s="57">
        <f>F15*E15</f>
        <v>1067.04</v>
      </c>
      <c r="I15" s="57">
        <f>E15*G15</f>
        <v>1291.05</v>
      </c>
      <c r="J15" s="58"/>
      <c r="K15" s="58"/>
      <c r="L15" s="58"/>
    </row>
    <row r="16" spans="1:12" s="51" customFormat="1" ht="14.25" customHeight="1">
      <c r="A16" s="204" t="s">
        <v>379</v>
      </c>
      <c r="B16" s="59"/>
      <c r="C16" s="60" t="s">
        <v>29</v>
      </c>
      <c r="D16" s="61" t="s">
        <v>30</v>
      </c>
      <c r="E16" s="182">
        <v>6</v>
      </c>
      <c r="F16" s="62">
        <v>17.3</v>
      </c>
      <c r="G16" s="57">
        <f>F16*$G8</f>
        <v>20.93</v>
      </c>
      <c r="H16" s="57">
        <f>F16*E16</f>
        <v>103.8</v>
      </c>
      <c r="I16" s="57">
        <f>E16*G16</f>
        <v>125.58</v>
      </c>
      <c r="J16" s="58"/>
      <c r="K16" s="58"/>
      <c r="L16" s="58"/>
    </row>
    <row r="17" spans="1:12" s="51" customFormat="1" ht="25.5">
      <c r="A17" s="204" t="s">
        <v>380</v>
      </c>
      <c r="B17" s="59"/>
      <c r="C17" s="179" t="s">
        <v>256</v>
      </c>
      <c r="D17" s="61" t="s">
        <v>30</v>
      </c>
      <c r="E17" s="182">
        <v>3</v>
      </c>
      <c r="F17" s="62">
        <v>34.12</v>
      </c>
      <c r="G17" s="57">
        <f>F17*$G8</f>
        <v>41.29</v>
      </c>
      <c r="H17" s="57">
        <f>F17*E17</f>
        <v>102.36</v>
      </c>
      <c r="I17" s="57">
        <f>E17*G17</f>
        <v>123.87</v>
      </c>
      <c r="J17" s="58"/>
      <c r="K17" s="58"/>
      <c r="L17" s="58"/>
    </row>
    <row r="18" spans="1:12" s="51" customFormat="1" ht="12.75">
      <c r="A18" s="40" t="s">
        <v>31</v>
      </c>
      <c r="B18" s="40" t="s">
        <v>32</v>
      </c>
      <c r="C18" s="41"/>
      <c r="D18" s="42"/>
      <c r="E18" s="43"/>
      <c r="F18" s="43"/>
      <c r="G18" s="43"/>
      <c r="H18" s="44">
        <f>H19+H21+H24</f>
        <v>15809.41</v>
      </c>
      <c r="I18" s="44">
        <f>I19+I21+I24</f>
        <v>29021.88</v>
      </c>
      <c r="J18" s="39"/>
      <c r="K18" s="39"/>
      <c r="L18" s="39"/>
    </row>
    <row r="19" spans="1:12" s="51" customFormat="1" ht="12.75">
      <c r="A19" s="46" t="s">
        <v>18</v>
      </c>
      <c r="B19" s="46" t="s">
        <v>33</v>
      </c>
      <c r="C19" s="47"/>
      <c r="D19" s="48"/>
      <c r="E19" s="49"/>
      <c r="F19" s="49"/>
      <c r="G19" s="49"/>
      <c r="H19" s="50">
        <f>SUM(H20)</f>
        <v>3327.66</v>
      </c>
      <c r="I19" s="50">
        <f>SUM(I20)</f>
        <v>4025.34</v>
      </c>
      <c r="J19" s="39"/>
      <c r="K19" s="39"/>
      <c r="L19" s="39"/>
    </row>
    <row r="20" spans="1:12" s="51" customFormat="1" ht="25.5">
      <c r="A20" s="190" t="s">
        <v>375</v>
      </c>
      <c r="B20" s="59"/>
      <c r="C20" s="64" t="s">
        <v>34</v>
      </c>
      <c r="D20" s="65" t="s">
        <v>21</v>
      </c>
      <c r="E20" s="183">
        <v>342</v>
      </c>
      <c r="F20" s="55">
        <v>9.73</v>
      </c>
      <c r="G20" s="56">
        <f>F20*$G8</f>
        <v>11.77</v>
      </c>
      <c r="H20" s="56">
        <f>F20*E20</f>
        <v>3327.66</v>
      </c>
      <c r="I20" s="57">
        <f>E20*G20</f>
        <v>4025.34</v>
      </c>
      <c r="J20" s="58"/>
      <c r="K20" s="58"/>
      <c r="L20" s="58"/>
    </row>
    <row r="21" spans="1:12" s="51" customFormat="1" ht="12.75">
      <c r="A21" s="46" t="s">
        <v>22</v>
      </c>
      <c r="B21" s="46" t="s">
        <v>23</v>
      </c>
      <c r="C21" s="47"/>
      <c r="D21" s="48"/>
      <c r="E21" s="49"/>
      <c r="F21" s="49"/>
      <c r="G21" s="49"/>
      <c r="H21" s="50">
        <f>SUM(H22:H22)</f>
        <v>1695.57</v>
      </c>
      <c r="I21" s="50">
        <f>SUM(I22:I23)</f>
        <v>11946.6</v>
      </c>
      <c r="J21" s="39"/>
      <c r="K21" s="39"/>
      <c r="L21" s="39"/>
    </row>
    <row r="22" spans="1:12" s="51" customFormat="1" ht="25.5">
      <c r="A22" s="204" t="s">
        <v>373</v>
      </c>
      <c r="B22" s="59"/>
      <c r="C22" s="60" t="s">
        <v>35</v>
      </c>
      <c r="D22" s="61" t="s">
        <v>36</v>
      </c>
      <c r="E22" s="182">
        <v>1</v>
      </c>
      <c r="F22" s="55">
        <v>1695.57</v>
      </c>
      <c r="G22" s="56">
        <f>F22*$G8</f>
        <v>2051.64</v>
      </c>
      <c r="H22" s="56">
        <f>F22*E22</f>
        <v>1695.57</v>
      </c>
      <c r="I22" s="57">
        <f>E22*G22</f>
        <v>2051.64</v>
      </c>
      <c r="J22" s="58"/>
      <c r="K22" s="58"/>
      <c r="L22" s="58"/>
    </row>
    <row r="23" spans="1:12" s="51" customFormat="1" ht="25.5">
      <c r="A23" s="204" t="s">
        <v>374</v>
      </c>
      <c r="B23" s="59"/>
      <c r="C23" s="60" t="s">
        <v>37</v>
      </c>
      <c r="D23" s="61" t="s">
        <v>38</v>
      </c>
      <c r="E23" s="182">
        <v>216</v>
      </c>
      <c r="F23" s="55">
        <v>37.86</v>
      </c>
      <c r="G23" s="56">
        <f>F23*$G8</f>
        <v>45.81</v>
      </c>
      <c r="H23" s="56">
        <f>F23*E23</f>
        <v>8177.76</v>
      </c>
      <c r="I23" s="57">
        <f>E23*G23</f>
        <v>9894.96</v>
      </c>
      <c r="J23" s="58"/>
      <c r="K23" s="58"/>
      <c r="L23" s="58"/>
    </row>
    <row r="24" spans="1:12" s="45" customFormat="1" ht="12.75">
      <c r="A24" s="46" t="s">
        <v>39</v>
      </c>
      <c r="B24" s="46" t="s">
        <v>40</v>
      </c>
      <c r="C24" s="47"/>
      <c r="D24" s="48"/>
      <c r="E24" s="49"/>
      <c r="F24" s="49"/>
      <c r="G24" s="49"/>
      <c r="H24" s="50">
        <f>SUM(H25:H31)</f>
        <v>10786.18</v>
      </c>
      <c r="I24" s="50">
        <f>SUM(I25:I31)</f>
        <v>13049.94</v>
      </c>
      <c r="J24" s="39"/>
      <c r="K24" s="39"/>
      <c r="L24" s="39"/>
    </row>
    <row r="25" spans="1:12" s="51" customFormat="1" ht="25.5">
      <c r="A25" s="190" t="s">
        <v>369</v>
      </c>
      <c r="B25" s="59"/>
      <c r="C25" s="64" t="s">
        <v>41</v>
      </c>
      <c r="D25" s="65" t="s">
        <v>26</v>
      </c>
      <c r="E25" s="183">
        <v>10.28</v>
      </c>
      <c r="F25" s="55">
        <v>46.8</v>
      </c>
      <c r="G25" s="56">
        <f>F25*$G8</f>
        <v>56.63</v>
      </c>
      <c r="H25" s="56">
        <f aca="true" t="shared" si="0" ref="H25:H31">F25*E25</f>
        <v>481.1</v>
      </c>
      <c r="I25" s="57">
        <f aca="true" t="shared" si="1" ref="I25:I31">E25*G25</f>
        <v>582.16</v>
      </c>
      <c r="J25" s="58"/>
      <c r="K25" s="58"/>
      <c r="L25" s="58"/>
    </row>
    <row r="26" spans="1:12" s="51" customFormat="1" ht="25.5">
      <c r="A26" s="190" t="s">
        <v>370</v>
      </c>
      <c r="B26" s="59"/>
      <c r="C26" s="64" t="s">
        <v>42</v>
      </c>
      <c r="D26" s="65" t="s">
        <v>26</v>
      </c>
      <c r="E26" s="183">
        <v>49.2</v>
      </c>
      <c r="F26" s="55">
        <v>4.8</v>
      </c>
      <c r="G26" s="56">
        <f>F26*$G8</f>
        <v>5.81</v>
      </c>
      <c r="H26" s="56">
        <f t="shared" si="0"/>
        <v>236.16</v>
      </c>
      <c r="I26" s="57">
        <f t="shared" si="1"/>
        <v>285.85</v>
      </c>
      <c r="J26" s="58"/>
      <c r="K26" s="58"/>
      <c r="L26" s="58"/>
    </row>
    <row r="27" spans="1:12" s="51" customFormat="1" ht="25.5">
      <c r="A27" s="190" t="s">
        <v>371</v>
      </c>
      <c r="B27" s="59"/>
      <c r="C27" s="64" t="s">
        <v>43</v>
      </c>
      <c r="D27" s="65" t="s">
        <v>21</v>
      </c>
      <c r="E27" s="183">
        <v>61.19</v>
      </c>
      <c r="F27" s="55">
        <v>66.44</v>
      </c>
      <c r="G27" s="56">
        <f>F27*$G8</f>
        <v>80.39</v>
      </c>
      <c r="H27" s="56">
        <f t="shared" si="0"/>
        <v>4065.46</v>
      </c>
      <c r="I27" s="57">
        <f t="shared" si="1"/>
        <v>4919.06</v>
      </c>
      <c r="J27" s="58"/>
      <c r="K27" s="58"/>
      <c r="L27" s="58"/>
    </row>
    <row r="28" spans="1:12" s="51" customFormat="1" ht="25.5">
      <c r="A28" s="190" t="s">
        <v>367</v>
      </c>
      <c r="B28" s="59"/>
      <c r="C28" s="64" t="s">
        <v>44</v>
      </c>
      <c r="D28" s="65" t="s">
        <v>45</v>
      </c>
      <c r="E28" s="183">
        <v>453.35</v>
      </c>
      <c r="F28" s="55">
        <v>6.49</v>
      </c>
      <c r="G28" s="56">
        <f>F28*$G8</f>
        <v>7.85</v>
      </c>
      <c r="H28" s="56">
        <f t="shared" si="0"/>
        <v>2942.24</v>
      </c>
      <c r="I28" s="57">
        <f t="shared" si="1"/>
        <v>3558.8</v>
      </c>
      <c r="J28" s="58"/>
      <c r="K28" s="58"/>
      <c r="L28" s="58"/>
    </row>
    <row r="29" spans="1:12" s="51" customFormat="1" ht="25.5">
      <c r="A29" s="190" t="s">
        <v>364</v>
      </c>
      <c r="B29" s="59"/>
      <c r="C29" s="64" t="s">
        <v>46</v>
      </c>
      <c r="D29" s="65" t="s">
        <v>26</v>
      </c>
      <c r="E29" s="183">
        <v>7.09</v>
      </c>
      <c r="F29" s="55">
        <v>288.92</v>
      </c>
      <c r="G29" s="56">
        <f>F29*$G8</f>
        <v>349.59</v>
      </c>
      <c r="H29" s="56">
        <f t="shared" si="0"/>
        <v>2048.44</v>
      </c>
      <c r="I29" s="57">
        <f t="shared" si="1"/>
        <v>2478.59</v>
      </c>
      <c r="J29" s="58"/>
      <c r="K29" s="58"/>
      <c r="L29" s="58"/>
    </row>
    <row r="30" spans="1:12" s="51" customFormat="1" ht="25.5">
      <c r="A30" s="190" t="s">
        <v>372</v>
      </c>
      <c r="B30" s="59"/>
      <c r="C30" s="64" t="s">
        <v>47</v>
      </c>
      <c r="D30" s="65" t="s">
        <v>26</v>
      </c>
      <c r="E30" s="183">
        <v>7.09</v>
      </c>
      <c r="F30" s="55">
        <v>131.56</v>
      </c>
      <c r="G30" s="56">
        <f>F30*$G8</f>
        <v>159.19</v>
      </c>
      <c r="H30" s="56">
        <f t="shared" si="0"/>
        <v>932.76</v>
      </c>
      <c r="I30" s="57">
        <f t="shared" si="1"/>
        <v>1128.66</v>
      </c>
      <c r="J30" s="58"/>
      <c r="K30" s="58"/>
      <c r="L30" s="58"/>
    </row>
    <row r="31" spans="1:12" s="51" customFormat="1" ht="25.5">
      <c r="A31" s="190" t="s">
        <v>328</v>
      </c>
      <c r="B31" s="59"/>
      <c r="C31" s="64" t="s">
        <v>48</v>
      </c>
      <c r="D31" s="65" t="s">
        <v>26</v>
      </c>
      <c r="E31" s="183">
        <v>0.7</v>
      </c>
      <c r="F31" s="55">
        <v>114.31</v>
      </c>
      <c r="G31" s="56">
        <f>F31*$G8</f>
        <v>138.32</v>
      </c>
      <c r="H31" s="56">
        <f t="shared" si="0"/>
        <v>80.02</v>
      </c>
      <c r="I31" s="57">
        <f t="shared" si="1"/>
        <v>96.82</v>
      </c>
      <c r="J31" s="39"/>
      <c r="K31" s="39"/>
      <c r="L31" s="39"/>
    </row>
    <row r="32" spans="1:12" s="51" customFormat="1" ht="12.75">
      <c r="A32" s="40" t="s">
        <v>49</v>
      </c>
      <c r="B32" s="40" t="s">
        <v>50</v>
      </c>
      <c r="C32" s="41"/>
      <c r="D32" s="42"/>
      <c r="E32" s="43"/>
      <c r="F32" s="43"/>
      <c r="G32" s="43"/>
      <c r="H32" s="44">
        <f>SUM(H33:H37)</f>
        <v>23178.24</v>
      </c>
      <c r="I32" s="44">
        <f>SUM(I33:I37)</f>
        <v>28040.61</v>
      </c>
      <c r="J32" s="58"/>
      <c r="K32" s="58"/>
      <c r="L32" s="58"/>
    </row>
    <row r="33" spans="1:12" s="51" customFormat="1" ht="25.5">
      <c r="A33" s="190" t="s">
        <v>364</v>
      </c>
      <c r="B33" s="59"/>
      <c r="C33" s="64" t="s">
        <v>46</v>
      </c>
      <c r="D33" s="65" t="s">
        <v>26</v>
      </c>
      <c r="E33" s="183">
        <v>12.6</v>
      </c>
      <c r="F33" s="55">
        <v>288.92</v>
      </c>
      <c r="G33" s="56">
        <f>F33*$G8</f>
        <v>349.59</v>
      </c>
      <c r="H33" s="56">
        <f>F33*E33</f>
        <v>3640.39</v>
      </c>
      <c r="I33" s="57">
        <f>E33*G33</f>
        <v>4404.83</v>
      </c>
      <c r="J33" s="58"/>
      <c r="K33" s="58"/>
      <c r="L33" s="58"/>
    </row>
    <row r="34" spans="1:12" s="51" customFormat="1" ht="25.5">
      <c r="A34" s="203" t="s">
        <v>365</v>
      </c>
      <c r="B34" s="59"/>
      <c r="C34" s="64" t="s">
        <v>51</v>
      </c>
      <c r="D34" s="65" t="s">
        <v>26</v>
      </c>
      <c r="E34" s="183">
        <v>12.6</v>
      </c>
      <c r="F34" s="55">
        <v>90.88</v>
      </c>
      <c r="G34" s="56">
        <f>F34*$G8</f>
        <v>109.96</v>
      </c>
      <c r="H34" s="56">
        <f>F34*E34</f>
        <v>1145.09</v>
      </c>
      <c r="I34" s="57">
        <f>E34*G34</f>
        <v>1385.5</v>
      </c>
      <c r="J34" s="58"/>
      <c r="K34" s="58"/>
      <c r="L34" s="58"/>
    </row>
    <row r="35" spans="1:12" s="51" customFormat="1" ht="25.5">
      <c r="A35" s="190" t="s">
        <v>366</v>
      </c>
      <c r="B35" s="59"/>
      <c r="C35" s="64" t="s">
        <v>52</v>
      </c>
      <c r="D35" s="65" t="s">
        <v>21</v>
      </c>
      <c r="E35" s="183">
        <v>42.07</v>
      </c>
      <c r="F35" s="55">
        <v>142.82</v>
      </c>
      <c r="G35" s="56">
        <f>F35*$G8</f>
        <v>172.81</v>
      </c>
      <c r="H35" s="56">
        <f>F35*E35</f>
        <v>6008.44</v>
      </c>
      <c r="I35" s="57">
        <f>E35*G35</f>
        <v>7270.12</v>
      </c>
      <c r="J35" s="58"/>
      <c r="K35" s="58"/>
      <c r="L35" s="58"/>
    </row>
    <row r="36" spans="1:12" s="51" customFormat="1" ht="25.5">
      <c r="A36" s="190" t="s">
        <v>367</v>
      </c>
      <c r="B36" s="59"/>
      <c r="C36" s="64" t="s">
        <v>44</v>
      </c>
      <c r="D36" s="65" t="s">
        <v>45</v>
      </c>
      <c r="E36" s="183">
        <v>1650.08</v>
      </c>
      <c r="F36" s="55">
        <v>6.49</v>
      </c>
      <c r="G36" s="56">
        <f>F36*$G8</f>
        <v>7.85</v>
      </c>
      <c r="H36" s="56">
        <f>F36*E36</f>
        <v>10709.02</v>
      </c>
      <c r="I36" s="57">
        <f>E36*G36</f>
        <v>12953.13</v>
      </c>
      <c r="J36" s="58"/>
      <c r="K36" s="58"/>
      <c r="L36" s="58"/>
    </row>
    <row r="37" spans="1:12" s="51" customFormat="1" ht="25.5">
      <c r="A37" s="198" t="s">
        <v>368</v>
      </c>
      <c r="B37" s="59"/>
      <c r="C37" s="64" t="s">
        <v>53</v>
      </c>
      <c r="D37" s="65" t="s">
        <v>21</v>
      </c>
      <c r="E37" s="183">
        <v>18.9</v>
      </c>
      <c r="F37" s="55">
        <v>88.64</v>
      </c>
      <c r="G37" s="56">
        <f>F37*$G8</f>
        <v>107.25</v>
      </c>
      <c r="H37" s="56">
        <f>F37*E37</f>
        <v>1675.3</v>
      </c>
      <c r="I37" s="57">
        <f>E37*G37</f>
        <v>2027.03</v>
      </c>
      <c r="J37" s="39"/>
      <c r="K37" s="39"/>
      <c r="L37" s="39"/>
    </row>
    <row r="38" spans="1:12" s="51" customFormat="1" ht="12.75">
      <c r="A38" s="40" t="s">
        <v>54</v>
      </c>
      <c r="B38" s="40" t="s">
        <v>55</v>
      </c>
      <c r="C38" s="41"/>
      <c r="D38" s="42"/>
      <c r="E38" s="43"/>
      <c r="F38" s="43"/>
      <c r="G38" s="43"/>
      <c r="H38" s="44">
        <f>SUM(H41:H41)</f>
        <v>2225.17</v>
      </c>
      <c r="I38" s="44">
        <f>SUM(I39:I41)</f>
        <v>28443.01</v>
      </c>
      <c r="J38" s="58"/>
      <c r="K38" s="58"/>
      <c r="L38" s="58"/>
    </row>
    <row r="39" spans="1:12" s="51" customFormat="1" ht="25.5">
      <c r="A39" s="190" t="s">
        <v>361</v>
      </c>
      <c r="B39" s="66"/>
      <c r="C39" s="64" t="s">
        <v>56</v>
      </c>
      <c r="D39" s="65" t="s">
        <v>26</v>
      </c>
      <c r="E39" s="185">
        <v>2.2</v>
      </c>
      <c r="F39" s="55">
        <v>640.42</v>
      </c>
      <c r="G39" s="56">
        <f>F39*$G8</f>
        <v>774.91</v>
      </c>
      <c r="H39" s="56">
        <f>F39*E39</f>
        <v>1408.92</v>
      </c>
      <c r="I39" s="57">
        <f>E39*G39</f>
        <v>1704.8</v>
      </c>
      <c r="J39" s="58"/>
      <c r="K39" s="58"/>
      <c r="L39" s="58"/>
    </row>
    <row r="40" spans="1:12" s="51" customFormat="1" ht="25.5">
      <c r="A40" s="198" t="s">
        <v>362</v>
      </c>
      <c r="B40" s="59"/>
      <c r="C40" s="64" t="s">
        <v>57</v>
      </c>
      <c r="D40" s="67" t="s">
        <v>21</v>
      </c>
      <c r="E40" s="184">
        <v>320.78</v>
      </c>
      <c r="F40" s="68">
        <v>61.95</v>
      </c>
      <c r="G40" s="56">
        <f>F40*$G8</f>
        <v>74.96</v>
      </c>
      <c r="H40" s="56">
        <f>F40*E40</f>
        <v>19872.32</v>
      </c>
      <c r="I40" s="57">
        <f>E40*G40</f>
        <v>24045.67</v>
      </c>
      <c r="J40" s="58"/>
      <c r="K40" s="58"/>
      <c r="L40" s="58"/>
    </row>
    <row r="41" spans="1:12" s="51" customFormat="1" ht="25.5">
      <c r="A41" s="198" t="s">
        <v>363</v>
      </c>
      <c r="B41" s="59"/>
      <c r="C41" s="64" t="s">
        <v>58</v>
      </c>
      <c r="D41" s="67" t="s">
        <v>21</v>
      </c>
      <c r="E41" s="184">
        <v>41.36</v>
      </c>
      <c r="F41" s="68">
        <v>53.8</v>
      </c>
      <c r="G41" s="56">
        <f>F41*$G8</f>
        <v>65.1</v>
      </c>
      <c r="H41" s="56">
        <f>F41*E41</f>
        <v>2225.17</v>
      </c>
      <c r="I41" s="57">
        <f>E41*G41</f>
        <v>2692.54</v>
      </c>
      <c r="J41" s="39"/>
      <c r="K41" s="39"/>
      <c r="L41" s="39"/>
    </row>
    <row r="42" spans="1:12" s="51" customFormat="1" ht="12.75">
      <c r="A42" s="40" t="s">
        <v>59</v>
      </c>
      <c r="B42" s="40" t="s">
        <v>60</v>
      </c>
      <c r="C42" s="41"/>
      <c r="D42" s="42"/>
      <c r="E42" s="43"/>
      <c r="F42" s="43"/>
      <c r="G42" s="43"/>
      <c r="H42" s="44">
        <f>SUM(H43:H43)</f>
        <v>416.5</v>
      </c>
      <c r="I42" s="44">
        <f>SUM(I43:I43)</f>
        <v>503.97</v>
      </c>
      <c r="J42" s="58"/>
      <c r="K42" s="58"/>
      <c r="L42" s="58"/>
    </row>
    <row r="43" spans="1:12" s="51" customFormat="1" ht="25.5">
      <c r="A43" s="198" t="s">
        <v>360</v>
      </c>
      <c r="B43" s="59"/>
      <c r="C43" s="64" t="s">
        <v>61</v>
      </c>
      <c r="D43" s="67" t="s">
        <v>26</v>
      </c>
      <c r="E43" s="184">
        <v>0.73</v>
      </c>
      <c r="F43" s="68">
        <v>570.55</v>
      </c>
      <c r="G43" s="56">
        <f>F43*$G8</f>
        <v>690.37</v>
      </c>
      <c r="H43" s="56">
        <f>F43*E43</f>
        <v>416.5</v>
      </c>
      <c r="I43" s="57">
        <f>E43*G43</f>
        <v>503.97</v>
      </c>
      <c r="J43" s="39"/>
      <c r="K43" s="39"/>
      <c r="L43" s="39"/>
    </row>
    <row r="44" spans="1:12" s="51" customFormat="1" ht="12.75">
      <c r="A44" s="40" t="s">
        <v>62</v>
      </c>
      <c r="B44" s="40" t="s">
        <v>63</v>
      </c>
      <c r="C44" s="41"/>
      <c r="D44" s="42"/>
      <c r="E44" s="43"/>
      <c r="F44" s="43"/>
      <c r="G44" s="43"/>
      <c r="H44" s="44">
        <f>SUM(H45:H48)</f>
        <v>2904.14</v>
      </c>
      <c r="I44" s="44">
        <f>SUM(I45:I48)</f>
        <v>3514</v>
      </c>
      <c r="J44" s="58"/>
      <c r="K44" s="58"/>
      <c r="L44" s="58"/>
    </row>
    <row r="45" spans="1:12" s="51" customFormat="1" ht="30">
      <c r="A45" s="199" t="s">
        <v>356</v>
      </c>
      <c r="B45" s="59"/>
      <c r="C45" s="69" t="s">
        <v>64</v>
      </c>
      <c r="D45" s="65" t="s">
        <v>65</v>
      </c>
      <c r="E45" s="183">
        <v>2</v>
      </c>
      <c r="F45" s="55">
        <v>381.82</v>
      </c>
      <c r="G45" s="56">
        <f>F45*$G8</f>
        <v>462</v>
      </c>
      <c r="H45" s="56">
        <f>F45*E45</f>
        <v>763.64</v>
      </c>
      <c r="I45" s="57">
        <f>E45*G45</f>
        <v>924</v>
      </c>
      <c r="J45" s="58"/>
      <c r="K45" s="58"/>
      <c r="L45" s="58"/>
    </row>
    <row r="46" spans="1:12" s="51" customFormat="1" ht="30">
      <c r="A46" s="201" t="s">
        <v>357</v>
      </c>
      <c r="B46" s="59"/>
      <c r="C46" s="60" t="s">
        <v>66</v>
      </c>
      <c r="D46" s="61" t="s">
        <v>65</v>
      </c>
      <c r="E46" s="187">
        <v>2</v>
      </c>
      <c r="F46" s="62">
        <v>529.11</v>
      </c>
      <c r="G46" s="57">
        <f>F46*$G8</f>
        <v>640.22</v>
      </c>
      <c r="H46" s="57">
        <f>F46*E46</f>
        <v>1058.22</v>
      </c>
      <c r="I46" s="57">
        <f>E46*G46</f>
        <v>1280.44</v>
      </c>
      <c r="J46" s="58"/>
      <c r="K46" s="58"/>
      <c r="L46" s="58"/>
    </row>
    <row r="47" spans="1:12" s="51" customFormat="1" ht="30">
      <c r="A47" s="199" t="s">
        <v>358</v>
      </c>
      <c r="B47" s="59"/>
      <c r="C47" s="63" t="s">
        <v>67</v>
      </c>
      <c r="D47" s="65" t="s">
        <v>65</v>
      </c>
      <c r="E47" s="182">
        <v>3</v>
      </c>
      <c r="F47" s="55">
        <v>177.67</v>
      </c>
      <c r="G47" s="56">
        <f>F47*$G8</f>
        <v>214.98</v>
      </c>
      <c r="H47" s="56">
        <f>F47*E47</f>
        <v>533.01</v>
      </c>
      <c r="I47" s="57">
        <f>E47*G47</f>
        <v>644.94</v>
      </c>
      <c r="J47" s="58"/>
      <c r="K47" s="58"/>
      <c r="L47" s="58"/>
    </row>
    <row r="48" spans="1:12" s="51" customFormat="1" ht="30">
      <c r="A48" s="202" t="s">
        <v>359</v>
      </c>
      <c r="B48" s="59"/>
      <c r="C48" s="70" t="s">
        <v>68</v>
      </c>
      <c r="D48" s="65" t="s">
        <v>65</v>
      </c>
      <c r="E48" s="182">
        <v>3</v>
      </c>
      <c r="F48" s="55">
        <v>183.09</v>
      </c>
      <c r="G48" s="56">
        <f>F48*$G8</f>
        <v>221.54</v>
      </c>
      <c r="H48" s="56">
        <f>F48*E48</f>
        <v>549.27</v>
      </c>
      <c r="I48" s="57">
        <f>E48*G48</f>
        <v>664.62</v>
      </c>
      <c r="J48" s="58"/>
      <c r="K48" s="58"/>
      <c r="L48" s="58"/>
    </row>
    <row r="49" spans="1:12" s="51" customFormat="1" ht="12.75">
      <c r="A49" s="40" t="s">
        <v>69</v>
      </c>
      <c r="B49" s="40" t="s">
        <v>63</v>
      </c>
      <c r="C49" s="41" t="s">
        <v>70</v>
      </c>
      <c r="D49" s="42"/>
      <c r="E49" s="43"/>
      <c r="F49" s="43"/>
      <c r="G49" s="43"/>
      <c r="H49" s="44">
        <f>SUM(H50:H52)</f>
        <v>20956.48</v>
      </c>
      <c r="I49" s="44">
        <f>SUM(I50:I52)</f>
        <v>25357.23</v>
      </c>
      <c r="J49" s="58"/>
      <c r="K49" s="58"/>
      <c r="L49" s="58"/>
    </row>
    <row r="50" spans="1:12" s="51" customFormat="1" ht="30">
      <c r="A50" s="199" t="s">
        <v>353</v>
      </c>
      <c r="B50" s="59"/>
      <c r="C50" s="63" t="s">
        <v>71</v>
      </c>
      <c r="D50" s="65" t="s">
        <v>21</v>
      </c>
      <c r="E50" s="183">
        <v>17</v>
      </c>
      <c r="F50" s="55">
        <v>558.59</v>
      </c>
      <c r="G50" s="56">
        <f>F50*$G8</f>
        <v>675.89</v>
      </c>
      <c r="H50" s="56">
        <f>F50*E50</f>
        <v>9496.03</v>
      </c>
      <c r="I50" s="57">
        <f>E50*G50</f>
        <v>11490.13</v>
      </c>
      <c r="J50" s="58"/>
      <c r="K50" s="58"/>
      <c r="L50" s="58"/>
    </row>
    <row r="51" spans="1:12" s="51" customFormat="1" ht="30">
      <c r="A51" s="195" t="s">
        <v>354</v>
      </c>
      <c r="B51" s="59"/>
      <c r="C51" s="71" t="s">
        <v>72</v>
      </c>
      <c r="D51" s="67" t="s">
        <v>21</v>
      </c>
      <c r="E51" s="184">
        <v>12.6</v>
      </c>
      <c r="F51" s="68">
        <v>788.64</v>
      </c>
      <c r="G51" s="56">
        <f>F51*$G8</f>
        <v>954.25</v>
      </c>
      <c r="H51" s="56">
        <f>F51*E51</f>
        <v>9936.86</v>
      </c>
      <c r="I51" s="57">
        <f>E51*G51</f>
        <v>12023.55</v>
      </c>
      <c r="J51" s="72"/>
      <c r="K51" s="72"/>
      <c r="L51" s="72"/>
    </row>
    <row r="52" spans="1:12" s="51" customFormat="1" ht="30">
      <c r="A52" s="200" t="s">
        <v>355</v>
      </c>
      <c r="B52" s="59"/>
      <c r="C52" s="64" t="s">
        <v>73</v>
      </c>
      <c r="D52" s="65" t="s">
        <v>21</v>
      </c>
      <c r="E52" s="73">
        <v>2.1</v>
      </c>
      <c r="F52" s="55">
        <v>725.52</v>
      </c>
      <c r="G52" s="56">
        <f>F52*$G8</f>
        <v>877.88</v>
      </c>
      <c r="H52" s="56">
        <f>F52*E52</f>
        <v>1523.59</v>
      </c>
      <c r="I52" s="57">
        <f>E52*G52</f>
        <v>1843.55</v>
      </c>
      <c r="J52" s="39"/>
      <c r="K52" s="39"/>
      <c r="L52" s="39"/>
    </row>
    <row r="53" spans="1:12" s="51" customFormat="1" ht="12.75">
      <c r="A53" s="40" t="s">
        <v>74</v>
      </c>
      <c r="B53" s="40" t="s">
        <v>75</v>
      </c>
      <c r="C53" s="41"/>
      <c r="D53" s="42"/>
      <c r="E53" s="43"/>
      <c r="F53" s="43"/>
      <c r="G53" s="43"/>
      <c r="H53" s="44">
        <f>SUM(H54:H55)</f>
        <v>2569.3</v>
      </c>
      <c r="I53" s="44">
        <f>SUM(I54:I55)</f>
        <v>3108.9</v>
      </c>
      <c r="J53" s="72"/>
      <c r="K53" s="72"/>
      <c r="L53" s="72"/>
    </row>
    <row r="54" spans="1:12" s="51" customFormat="1" ht="30">
      <c r="A54" s="190" t="s">
        <v>351</v>
      </c>
      <c r="B54" s="59"/>
      <c r="C54" s="74" t="s">
        <v>76</v>
      </c>
      <c r="D54" s="65" t="s">
        <v>77</v>
      </c>
      <c r="E54" s="73">
        <v>10</v>
      </c>
      <c r="F54" s="55">
        <v>189.37</v>
      </c>
      <c r="G54" s="56">
        <f>F54*$G8</f>
        <v>229.14</v>
      </c>
      <c r="H54" s="56">
        <f>F54*E54</f>
        <v>1893.7</v>
      </c>
      <c r="I54" s="57">
        <f>E54*G54</f>
        <v>2291.4</v>
      </c>
      <c r="J54" s="58"/>
      <c r="K54" s="58"/>
      <c r="L54" s="58"/>
    </row>
    <row r="55" spans="1:12" s="51" customFormat="1" ht="30">
      <c r="A55" s="190" t="s">
        <v>352</v>
      </c>
      <c r="B55" s="59"/>
      <c r="C55" s="71" t="s">
        <v>78</v>
      </c>
      <c r="D55" s="65" t="s">
        <v>77</v>
      </c>
      <c r="E55" s="73">
        <v>30</v>
      </c>
      <c r="F55" s="55">
        <v>22.52</v>
      </c>
      <c r="G55" s="56">
        <f>F55*$G8</f>
        <v>27.25</v>
      </c>
      <c r="H55" s="56">
        <f>F55*E55</f>
        <v>675.6</v>
      </c>
      <c r="I55" s="57">
        <f>E55*G55</f>
        <v>817.5</v>
      </c>
      <c r="J55" s="39"/>
      <c r="K55" s="39"/>
      <c r="L55" s="39"/>
    </row>
    <row r="56" spans="1:12" s="51" customFormat="1" ht="12.75">
      <c r="A56" s="40" t="s">
        <v>79</v>
      </c>
      <c r="B56" s="40" t="s">
        <v>80</v>
      </c>
      <c r="C56" s="41"/>
      <c r="D56" s="42"/>
      <c r="E56" s="43"/>
      <c r="F56" s="43"/>
      <c r="G56" s="43"/>
      <c r="H56" s="44">
        <f>SUM(H57:H58)</f>
        <v>3847.84</v>
      </c>
      <c r="I56" s="44">
        <f>SUM(I57:I58)</f>
        <v>4655.92</v>
      </c>
      <c r="J56" s="58"/>
      <c r="K56" s="58"/>
      <c r="L56" s="58"/>
    </row>
    <row r="57" spans="1:12" s="51" customFormat="1" ht="25.5">
      <c r="A57" s="190" t="s">
        <v>349</v>
      </c>
      <c r="B57" s="59"/>
      <c r="C57" s="64" t="s">
        <v>81</v>
      </c>
      <c r="D57" s="65" t="s">
        <v>21</v>
      </c>
      <c r="E57" s="183">
        <v>32.56</v>
      </c>
      <c r="F57" s="55">
        <v>97.28</v>
      </c>
      <c r="G57" s="56">
        <f>F57*$G8</f>
        <v>117.71</v>
      </c>
      <c r="H57" s="56">
        <f>F57*E57</f>
        <v>3167.44</v>
      </c>
      <c r="I57" s="57">
        <f>E57*G57</f>
        <v>3832.64</v>
      </c>
      <c r="J57" s="58"/>
      <c r="K57" s="58"/>
      <c r="L57" s="58"/>
    </row>
    <row r="58" spans="1:12" s="51" customFormat="1" ht="25.5">
      <c r="A58" s="190" t="s">
        <v>350</v>
      </c>
      <c r="B58" s="59"/>
      <c r="C58" s="64" t="s">
        <v>82</v>
      </c>
      <c r="D58" s="65" t="s">
        <v>21</v>
      </c>
      <c r="E58" s="183">
        <v>1.68</v>
      </c>
      <c r="F58" s="55">
        <v>405</v>
      </c>
      <c r="G58" s="56">
        <f>F58*$G8</f>
        <v>490.05</v>
      </c>
      <c r="H58" s="56">
        <f>F58*E58</f>
        <v>680.4</v>
      </c>
      <c r="I58" s="57">
        <f>E58*G58</f>
        <v>823.28</v>
      </c>
      <c r="J58" s="39"/>
      <c r="K58" s="39"/>
      <c r="L58" s="39"/>
    </row>
    <row r="59" spans="1:12" s="51" customFormat="1" ht="12.75">
      <c r="A59" s="40" t="s">
        <v>83</v>
      </c>
      <c r="B59" s="40" t="s">
        <v>84</v>
      </c>
      <c r="C59" s="41"/>
      <c r="D59" s="42"/>
      <c r="E59" s="43"/>
      <c r="F59" s="43"/>
      <c r="G59" s="43"/>
      <c r="H59" s="44">
        <f>SUM(H60:H64)</f>
        <v>23104.63</v>
      </c>
      <c r="I59" s="44">
        <f>SUM(I60:I64)</f>
        <v>27956.28</v>
      </c>
      <c r="J59" s="58"/>
      <c r="K59" s="58"/>
      <c r="L59" s="58"/>
    </row>
    <row r="60" spans="1:12" s="51" customFormat="1" ht="25.5">
      <c r="A60" s="190" t="s">
        <v>344</v>
      </c>
      <c r="B60" s="59"/>
      <c r="C60" s="75" t="s">
        <v>85</v>
      </c>
      <c r="D60" s="65" t="s">
        <v>21</v>
      </c>
      <c r="E60" s="183">
        <v>668.38</v>
      </c>
      <c r="F60" s="55">
        <v>5.07</v>
      </c>
      <c r="G60" s="56">
        <f>F60*$G8</f>
        <v>6.13</v>
      </c>
      <c r="H60" s="56">
        <f>F60*E60</f>
        <v>3388.69</v>
      </c>
      <c r="I60" s="57">
        <f>E60*G60</f>
        <v>4097.17</v>
      </c>
      <c r="J60" s="58"/>
      <c r="K60" s="58"/>
      <c r="L60" s="58"/>
    </row>
    <row r="61" spans="1:12" s="51" customFormat="1" ht="25.5">
      <c r="A61" s="190" t="s">
        <v>345</v>
      </c>
      <c r="B61" s="59"/>
      <c r="C61" s="75" t="s">
        <v>86</v>
      </c>
      <c r="D61" s="65" t="s">
        <v>21</v>
      </c>
      <c r="E61" s="183">
        <v>82.72</v>
      </c>
      <c r="F61" s="55">
        <v>16.13</v>
      </c>
      <c r="G61" s="56">
        <f>F61*$G8</f>
        <v>19.52</v>
      </c>
      <c r="H61" s="56">
        <f>F61*E61</f>
        <v>1334.27</v>
      </c>
      <c r="I61" s="57">
        <f>E61*G61</f>
        <v>1614.69</v>
      </c>
      <c r="J61" s="58"/>
      <c r="K61" s="58"/>
      <c r="L61" s="58"/>
    </row>
    <row r="62" spans="1:12" s="51" customFormat="1" ht="25.5">
      <c r="A62" s="190" t="s">
        <v>346</v>
      </c>
      <c r="B62" s="59"/>
      <c r="C62" s="75" t="s">
        <v>87</v>
      </c>
      <c r="D62" s="65" t="s">
        <v>21</v>
      </c>
      <c r="E62" s="183">
        <v>613.72</v>
      </c>
      <c r="F62" s="55">
        <v>19.93</v>
      </c>
      <c r="G62" s="56">
        <f>F62*$G8</f>
        <v>24.12</v>
      </c>
      <c r="H62" s="56">
        <f>F62*E62</f>
        <v>12231.44</v>
      </c>
      <c r="I62" s="57">
        <f>E62*G62</f>
        <v>14802.93</v>
      </c>
      <c r="J62" s="58"/>
      <c r="K62" s="58"/>
      <c r="L62" s="58"/>
    </row>
    <row r="63" spans="1:12" s="51" customFormat="1" ht="25.5">
      <c r="A63" s="190" t="s">
        <v>347</v>
      </c>
      <c r="B63" s="59"/>
      <c r="C63" s="75" t="s">
        <v>88</v>
      </c>
      <c r="D63" s="65" t="s">
        <v>21</v>
      </c>
      <c r="E63" s="183">
        <v>82.72</v>
      </c>
      <c r="F63" s="55">
        <v>65.1</v>
      </c>
      <c r="G63" s="56">
        <f>F63*$G8</f>
        <v>78.77</v>
      </c>
      <c r="H63" s="56">
        <f>F63*E63</f>
        <v>5385.07</v>
      </c>
      <c r="I63" s="57">
        <f>E63*G63</f>
        <v>6515.85</v>
      </c>
      <c r="J63" s="58"/>
      <c r="K63" s="58"/>
      <c r="L63" s="58"/>
    </row>
    <row r="64" spans="1:12" s="51" customFormat="1" ht="25.5">
      <c r="A64" s="190" t="s">
        <v>348</v>
      </c>
      <c r="B64" s="59"/>
      <c r="C64" s="75" t="s">
        <v>89</v>
      </c>
      <c r="D64" s="65" t="s">
        <v>21</v>
      </c>
      <c r="E64" s="183">
        <v>82.72</v>
      </c>
      <c r="F64" s="55">
        <v>9.25</v>
      </c>
      <c r="G64" s="56">
        <f>F64*$G8</f>
        <v>11.19</v>
      </c>
      <c r="H64" s="56">
        <f>F64*E64</f>
        <v>765.16</v>
      </c>
      <c r="I64" s="57">
        <f>E64*G64</f>
        <v>925.64</v>
      </c>
      <c r="J64" s="58"/>
      <c r="K64" s="58"/>
      <c r="L64" s="58"/>
    </row>
    <row r="65" spans="1:12" s="51" customFormat="1" ht="12.75">
      <c r="A65" s="40" t="s">
        <v>90</v>
      </c>
      <c r="B65" s="40" t="s">
        <v>91</v>
      </c>
      <c r="C65" s="41"/>
      <c r="D65" s="42"/>
      <c r="E65" s="43"/>
      <c r="F65" s="43"/>
      <c r="G65" s="43"/>
      <c r="H65" s="44">
        <f>SUM(H66:H72)</f>
        <v>33040.25</v>
      </c>
      <c r="I65" s="44">
        <f>SUM(I66:I72)</f>
        <v>39979.16</v>
      </c>
      <c r="J65" s="58"/>
      <c r="K65" s="58"/>
      <c r="L65" s="58"/>
    </row>
    <row r="66" spans="1:12" s="51" customFormat="1" ht="25.5">
      <c r="A66" s="190" t="s">
        <v>338</v>
      </c>
      <c r="B66" s="59"/>
      <c r="C66" s="75" t="s">
        <v>92</v>
      </c>
      <c r="D66" s="65" t="s">
        <v>26</v>
      </c>
      <c r="E66" s="183">
        <v>17.1</v>
      </c>
      <c r="F66" s="55">
        <v>298.55</v>
      </c>
      <c r="G66" s="56">
        <f>F66*$G8</f>
        <v>361.25</v>
      </c>
      <c r="H66" s="56">
        <f aca="true" t="shared" si="2" ref="H66:H72">F66*E66</f>
        <v>5105.21</v>
      </c>
      <c r="I66" s="57">
        <f aca="true" t="shared" si="3" ref="I66:I72">E66*G66</f>
        <v>6177.38</v>
      </c>
      <c r="J66" s="58"/>
      <c r="K66" s="58"/>
      <c r="L66" s="58"/>
    </row>
    <row r="67" spans="1:12" s="51" customFormat="1" ht="25.5">
      <c r="A67" s="190" t="s">
        <v>339</v>
      </c>
      <c r="B67" s="59"/>
      <c r="C67" s="64" t="s">
        <v>93</v>
      </c>
      <c r="D67" s="65" t="s">
        <v>26</v>
      </c>
      <c r="E67" s="183">
        <v>17.1</v>
      </c>
      <c r="F67" s="55">
        <v>65.78</v>
      </c>
      <c r="G67" s="56">
        <f>F67*$G8</f>
        <v>79.59</v>
      </c>
      <c r="H67" s="56">
        <f t="shared" si="2"/>
        <v>1124.84</v>
      </c>
      <c r="I67" s="57">
        <f t="shared" si="3"/>
        <v>1360.99</v>
      </c>
      <c r="J67" s="58"/>
      <c r="K67" s="58"/>
      <c r="L67" s="58"/>
    </row>
    <row r="68" spans="1:12" s="51" customFormat="1" ht="25.5">
      <c r="A68" s="190" t="s">
        <v>340</v>
      </c>
      <c r="B68" s="59"/>
      <c r="C68" s="64" t="s">
        <v>94</v>
      </c>
      <c r="D68" s="65" t="s">
        <v>26</v>
      </c>
      <c r="E68" s="183">
        <v>8.55</v>
      </c>
      <c r="F68" s="55">
        <v>531.86</v>
      </c>
      <c r="G68" s="56">
        <f>F68*$G8</f>
        <v>643.55</v>
      </c>
      <c r="H68" s="56">
        <f t="shared" si="2"/>
        <v>4547.4</v>
      </c>
      <c r="I68" s="57">
        <f t="shared" si="3"/>
        <v>5502.35</v>
      </c>
      <c r="J68" s="58"/>
      <c r="K68" s="58"/>
      <c r="L68" s="58"/>
    </row>
    <row r="69" spans="1:12" s="51" customFormat="1" ht="38.25">
      <c r="A69" s="190" t="s">
        <v>341</v>
      </c>
      <c r="B69" s="59"/>
      <c r="C69" s="64" t="s">
        <v>95</v>
      </c>
      <c r="D69" s="67" t="s">
        <v>21</v>
      </c>
      <c r="E69" s="184">
        <v>342</v>
      </c>
      <c r="F69" s="68">
        <v>33.25</v>
      </c>
      <c r="G69" s="56">
        <f>F69*$G8</f>
        <v>40.23</v>
      </c>
      <c r="H69" s="56">
        <f t="shared" si="2"/>
        <v>11371.5</v>
      </c>
      <c r="I69" s="57">
        <f t="shared" si="3"/>
        <v>13758.66</v>
      </c>
      <c r="J69" s="58"/>
      <c r="K69" s="58"/>
      <c r="L69" s="58"/>
    </row>
    <row r="70" spans="1:12" s="51" customFormat="1" ht="51">
      <c r="A70" s="190" t="s">
        <v>341</v>
      </c>
      <c r="B70" s="59"/>
      <c r="C70" s="60" t="s">
        <v>96</v>
      </c>
      <c r="D70" s="67" t="s">
        <v>21</v>
      </c>
      <c r="E70" s="184">
        <v>156.56</v>
      </c>
      <c r="F70" s="68">
        <v>33.25</v>
      </c>
      <c r="G70" s="56">
        <f>F70*$G8</f>
        <v>40.23</v>
      </c>
      <c r="H70" s="56">
        <f t="shared" si="2"/>
        <v>5205.62</v>
      </c>
      <c r="I70" s="57">
        <f t="shared" si="3"/>
        <v>6298.41</v>
      </c>
      <c r="J70" s="58"/>
      <c r="K70" s="58"/>
      <c r="L70" s="58"/>
    </row>
    <row r="71" spans="1:12" s="51" customFormat="1" ht="38.25">
      <c r="A71" s="190" t="s">
        <v>342</v>
      </c>
      <c r="B71" s="59"/>
      <c r="C71" s="60" t="s">
        <v>97</v>
      </c>
      <c r="D71" s="65" t="s">
        <v>21</v>
      </c>
      <c r="E71" s="184">
        <v>498.56</v>
      </c>
      <c r="F71" s="68">
        <v>9.32</v>
      </c>
      <c r="G71" s="56">
        <f>F71*$G8</f>
        <v>11.28</v>
      </c>
      <c r="H71" s="56">
        <f t="shared" si="2"/>
        <v>4646.58</v>
      </c>
      <c r="I71" s="57">
        <f t="shared" si="3"/>
        <v>5623.76</v>
      </c>
      <c r="J71" s="58"/>
      <c r="K71" s="58"/>
      <c r="L71" s="58"/>
    </row>
    <row r="72" spans="1:12" s="51" customFormat="1" ht="38.25">
      <c r="A72" s="190" t="s">
        <v>343</v>
      </c>
      <c r="B72" s="59"/>
      <c r="C72" s="64" t="s">
        <v>98</v>
      </c>
      <c r="D72" s="65" t="s">
        <v>38</v>
      </c>
      <c r="E72" s="184">
        <v>232.46</v>
      </c>
      <c r="F72" s="68">
        <v>4.47</v>
      </c>
      <c r="G72" s="56">
        <f>F72*$G8</f>
        <v>5.41</v>
      </c>
      <c r="H72" s="56">
        <f t="shared" si="2"/>
        <v>1039.1</v>
      </c>
      <c r="I72" s="57">
        <f t="shared" si="3"/>
        <v>1257.61</v>
      </c>
      <c r="J72" s="39"/>
      <c r="K72" s="39"/>
      <c r="L72" s="39"/>
    </row>
    <row r="73" spans="1:12" s="51" customFormat="1" ht="12.75">
      <c r="A73" s="40" t="s">
        <v>99</v>
      </c>
      <c r="B73" s="40" t="s">
        <v>100</v>
      </c>
      <c r="C73" s="76"/>
      <c r="D73" s="42"/>
      <c r="E73" s="43"/>
      <c r="F73" s="43"/>
      <c r="G73" s="43"/>
      <c r="H73" s="44">
        <f>SUM(H74:H78)</f>
        <v>137517.27</v>
      </c>
      <c r="I73" s="44">
        <f>SUM(I74:I78)</f>
        <v>166418.26</v>
      </c>
      <c r="J73" s="58"/>
      <c r="K73" s="58"/>
      <c r="L73" s="58"/>
    </row>
    <row r="74" spans="1:12" s="51" customFormat="1" ht="25.5">
      <c r="A74" s="190" t="s">
        <v>335</v>
      </c>
      <c r="B74" s="59"/>
      <c r="C74" s="64" t="s">
        <v>101</v>
      </c>
      <c r="D74" s="67" t="s">
        <v>45</v>
      </c>
      <c r="E74" s="184">
        <v>3371.49</v>
      </c>
      <c r="F74" s="68">
        <v>14.12</v>
      </c>
      <c r="G74" s="56">
        <f>F74*$G8</f>
        <v>17.09</v>
      </c>
      <c r="H74" s="56">
        <f>F74*E74</f>
        <v>47605.44</v>
      </c>
      <c r="I74" s="57">
        <f>E74*G74</f>
        <v>57618.76</v>
      </c>
      <c r="J74" s="58"/>
      <c r="K74" s="58"/>
      <c r="L74" s="58"/>
    </row>
    <row r="75" spans="1:12" s="51" customFormat="1" ht="25.5">
      <c r="A75" s="190" t="s">
        <v>335</v>
      </c>
      <c r="B75" s="59"/>
      <c r="C75" s="64" t="s">
        <v>102</v>
      </c>
      <c r="D75" s="67" t="s">
        <v>45</v>
      </c>
      <c r="E75" s="184">
        <v>1469.79</v>
      </c>
      <c r="F75" s="68">
        <v>14.12</v>
      </c>
      <c r="G75" s="56">
        <f>F75*$G8</f>
        <v>17.09</v>
      </c>
      <c r="H75" s="56">
        <f>F75*E75</f>
        <v>20753.43</v>
      </c>
      <c r="I75" s="57">
        <f>E75*G75</f>
        <v>25118.71</v>
      </c>
      <c r="J75" s="58"/>
      <c r="K75" s="58"/>
      <c r="L75" s="58"/>
    </row>
    <row r="76" spans="1:12" s="51" customFormat="1" ht="38.25">
      <c r="A76" s="194" t="s">
        <v>336</v>
      </c>
      <c r="B76" s="59"/>
      <c r="C76" s="64" t="s">
        <v>103</v>
      </c>
      <c r="D76" s="65" t="s">
        <v>21</v>
      </c>
      <c r="E76" s="183">
        <v>584.59</v>
      </c>
      <c r="F76" s="55">
        <v>110.72</v>
      </c>
      <c r="G76" s="56">
        <f>F76*$G8</f>
        <v>133.97</v>
      </c>
      <c r="H76" s="56">
        <f>F76*E76</f>
        <v>64725.8</v>
      </c>
      <c r="I76" s="57">
        <f>E76*G76</f>
        <v>78317.52</v>
      </c>
      <c r="J76" s="58"/>
      <c r="K76" s="58"/>
      <c r="L76" s="58"/>
    </row>
    <row r="77" spans="1:12" s="51" customFormat="1" ht="30">
      <c r="A77" s="195" t="s">
        <v>336</v>
      </c>
      <c r="B77" s="59"/>
      <c r="C77" s="64" t="s">
        <v>104</v>
      </c>
      <c r="D77" s="65" t="s">
        <v>38</v>
      </c>
      <c r="E77" s="183">
        <v>27.89</v>
      </c>
      <c r="F77" s="55">
        <v>56.71</v>
      </c>
      <c r="G77" s="56">
        <f>F77*$G8</f>
        <v>68.62</v>
      </c>
      <c r="H77" s="56">
        <f>F77*E77</f>
        <v>1581.64</v>
      </c>
      <c r="I77" s="57">
        <f>E77*G77</f>
        <v>1913.81</v>
      </c>
      <c r="J77" s="58"/>
      <c r="K77" s="58"/>
      <c r="L77" s="58"/>
    </row>
    <row r="78" spans="1:12" s="51" customFormat="1" ht="25.5">
      <c r="A78" s="190" t="s">
        <v>337</v>
      </c>
      <c r="B78" s="59"/>
      <c r="C78" s="64" t="s">
        <v>105</v>
      </c>
      <c r="D78" s="65" t="s">
        <v>38</v>
      </c>
      <c r="E78" s="183">
        <v>42</v>
      </c>
      <c r="F78" s="55">
        <v>67.88</v>
      </c>
      <c r="G78" s="56">
        <f>F78*$G8</f>
        <v>82.13</v>
      </c>
      <c r="H78" s="56">
        <f>F78*E78</f>
        <v>2850.96</v>
      </c>
      <c r="I78" s="57">
        <f>E78*G78</f>
        <v>3449.46</v>
      </c>
      <c r="J78" s="58"/>
      <c r="K78" s="58"/>
      <c r="L78" s="58"/>
    </row>
    <row r="79" spans="1:12" s="51" customFormat="1" ht="12.75">
      <c r="A79" s="40" t="s">
        <v>106</v>
      </c>
      <c r="B79" s="40" t="s">
        <v>107</v>
      </c>
      <c r="C79" s="41"/>
      <c r="D79" s="42"/>
      <c r="E79" s="43"/>
      <c r="F79" s="43"/>
      <c r="G79" s="43"/>
      <c r="H79" s="44">
        <f>SUM(H80:H85)</f>
        <v>39015.41</v>
      </c>
      <c r="I79" s="44">
        <f>SUM(I80:I85)</f>
        <v>47207.13</v>
      </c>
      <c r="J79" s="58"/>
      <c r="K79" s="58"/>
      <c r="L79" s="58"/>
    </row>
    <row r="80" spans="1:12" s="51" customFormat="1" ht="25.5">
      <c r="A80" s="190" t="s">
        <v>330</v>
      </c>
      <c r="B80" s="59"/>
      <c r="C80" s="64" t="s">
        <v>108</v>
      </c>
      <c r="D80" s="65" t="s">
        <v>21</v>
      </c>
      <c r="E80" s="183">
        <v>400.78</v>
      </c>
      <c r="F80" s="55">
        <v>21.51</v>
      </c>
      <c r="G80" s="56">
        <f>F80*$G8</f>
        <v>26.03</v>
      </c>
      <c r="H80" s="56">
        <f aca="true" t="shared" si="4" ref="H80:H85">F80*E80</f>
        <v>8620.78</v>
      </c>
      <c r="I80" s="57">
        <f aca="true" t="shared" si="5" ref="I80:I85">E80*G80</f>
        <v>10432.3</v>
      </c>
      <c r="J80" s="58"/>
      <c r="K80" s="58"/>
      <c r="L80" s="58"/>
    </row>
    <row r="81" spans="1:12" s="51" customFormat="1" ht="25.5">
      <c r="A81" s="190" t="s">
        <v>331</v>
      </c>
      <c r="B81" s="59"/>
      <c r="C81" s="64" t="s">
        <v>109</v>
      </c>
      <c r="D81" s="65" t="s">
        <v>21</v>
      </c>
      <c r="E81" s="183">
        <v>606.94</v>
      </c>
      <c r="F81" s="55">
        <v>20.68</v>
      </c>
      <c r="G81" s="56">
        <f>F81*$G8</f>
        <v>25.02</v>
      </c>
      <c r="H81" s="56">
        <f t="shared" si="4"/>
        <v>12551.52</v>
      </c>
      <c r="I81" s="57">
        <f t="shared" si="5"/>
        <v>15185.64</v>
      </c>
      <c r="J81" s="58"/>
      <c r="K81" s="58"/>
      <c r="L81" s="58"/>
    </row>
    <row r="82" spans="1:12" s="51" customFormat="1" ht="25.5">
      <c r="A82" s="190" t="s">
        <v>331</v>
      </c>
      <c r="B82" s="59"/>
      <c r="C82" s="64" t="s">
        <v>110</v>
      </c>
      <c r="D82" s="65" t="s">
        <v>21</v>
      </c>
      <c r="E82" s="183">
        <v>85.82</v>
      </c>
      <c r="F82" s="55">
        <v>20.68</v>
      </c>
      <c r="G82" s="56">
        <f>F82*$G8</f>
        <v>25.02</v>
      </c>
      <c r="H82" s="56">
        <f t="shared" si="4"/>
        <v>1774.76</v>
      </c>
      <c r="I82" s="57">
        <f t="shared" si="5"/>
        <v>2147.22</v>
      </c>
      <c r="J82" s="58"/>
      <c r="K82" s="58"/>
      <c r="L82" s="58"/>
    </row>
    <row r="83" spans="1:12" s="51" customFormat="1" ht="25.5">
      <c r="A83" s="198" t="s">
        <v>332</v>
      </c>
      <c r="B83" s="59"/>
      <c r="C83" s="77" t="s">
        <v>111</v>
      </c>
      <c r="D83" s="67" t="s">
        <v>21</v>
      </c>
      <c r="E83" s="184">
        <v>431.29</v>
      </c>
      <c r="F83" s="68">
        <v>23.48</v>
      </c>
      <c r="G83" s="56">
        <f>F83*$G8</f>
        <v>28.41</v>
      </c>
      <c r="H83" s="56">
        <f t="shared" si="4"/>
        <v>10126.69</v>
      </c>
      <c r="I83" s="57">
        <f t="shared" si="5"/>
        <v>12252.95</v>
      </c>
      <c r="J83" s="58"/>
      <c r="K83" s="58"/>
      <c r="L83" s="58"/>
    </row>
    <row r="84" spans="1:12" s="51" customFormat="1" ht="25.5">
      <c r="A84" s="190" t="s">
        <v>333</v>
      </c>
      <c r="B84" s="59"/>
      <c r="C84" s="64" t="s">
        <v>112</v>
      </c>
      <c r="D84" s="65" t="s">
        <v>21</v>
      </c>
      <c r="E84" s="183">
        <v>124.78</v>
      </c>
      <c r="F84" s="55">
        <v>31.59</v>
      </c>
      <c r="G84" s="56">
        <f>F84*$G8</f>
        <v>38.22</v>
      </c>
      <c r="H84" s="56">
        <f t="shared" si="4"/>
        <v>3941.8</v>
      </c>
      <c r="I84" s="57">
        <f t="shared" si="5"/>
        <v>4769.09</v>
      </c>
      <c r="J84" s="58"/>
      <c r="K84" s="58"/>
      <c r="L84" s="58"/>
    </row>
    <row r="85" spans="1:12" s="51" customFormat="1" ht="25.5">
      <c r="A85" s="190" t="s">
        <v>334</v>
      </c>
      <c r="B85" s="59"/>
      <c r="C85" s="64" t="s">
        <v>113</v>
      </c>
      <c r="D85" s="65" t="s">
        <v>21</v>
      </c>
      <c r="E85" s="183">
        <v>62.79</v>
      </c>
      <c r="F85" s="55">
        <v>31.85</v>
      </c>
      <c r="G85" s="56">
        <f>F85*$G8</f>
        <v>38.54</v>
      </c>
      <c r="H85" s="56">
        <f t="shared" si="4"/>
        <v>1999.86</v>
      </c>
      <c r="I85" s="57">
        <f t="shared" si="5"/>
        <v>2419.93</v>
      </c>
      <c r="J85" s="58"/>
      <c r="K85" s="58"/>
      <c r="L85" s="58"/>
    </row>
    <row r="86" spans="1:12" s="51" customFormat="1" ht="12.75">
      <c r="A86" s="40" t="s">
        <v>114</v>
      </c>
      <c r="B86" s="40" t="s">
        <v>115</v>
      </c>
      <c r="C86" s="41"/>
      <c r="D86" s="42"/>
      <c r="E86" s="43"/>
      <c r="F86" s="43"/>
      <c r="G86" s="43"/>
      <c r="H86" s="44">
        <f>H87+H125</f>
        <v>76470.86</v>
      </c>
      <c r="I86" s="44">
        <f>I87+I125</f>
        <v>92531.46</v>
      </c>
      <c r="J86" s="39"/>
      <c r="K86" s="39"/>
      <c r="L86" s="39"/>
    </row>
    <row r="87" spans="1:12" s="51" customFormat="1" ht="12.75">
      <c r="A87" s="78" t="s">
        <v>18</v>
      </c>
      <c r="B87" s="79" t="s">
        <v>116</v>
      </c>
      <c r="C87" s="80" t="s">
        <v>255</v>
      </c>
      <c r="D87" s="81"/>
      <c r="E87" s="82"/>
      <c r="F87" s="82"/>
      <c r="G87" s="82"/>
      <c r="H87" s="83">
        <f>SUM(H88:H124)</f>
        <v>55007.06</v>
      </c>
      <c r="I87" s="83">
        <f>SUM(I88:I124)</f>
        <v>66562.06</v>
      </c>
      <c r="J87" s="58"/>
      <c r="K87" s="58"/>
      <c r="L87" s="58"/>
    </row>
    <row r="88" spans="1:12" s="51" customFormat="1" ht="25.5">
      <c r="A88" s="86" t="s">
        <v>260</v>
      </c>
      <c r="B88" s="85"/>
      <c r="C88" s="86" t="s">
        <v>259</v>
      </c>
      <c r="D88" s="87" t="s">
        <v>118</v>
      </c>
      <c r="E88" s="84">
        <v>1</v>
      </c>
      <c r="F88" s="88">
        <v>2041.2</v>
      </c>
      <c r="G88" s="89">
        <f>F88*$G8</f>
        <v>2469.85</v>
      </c>
      <c r="H88" s="89">
        <f>F88*E88</f>
        <v>2041.2</v>
      </c>
      <c r="I88" s="90">
        <f>E88*G88</f>
        <v>2469.85</v>
      </c>
      <c r="J88" s="58"/>
      <c r="K88" s="58"/>
      <c r="L88" s="58"/>
    </row>
    <row r="89" spans="1:12" s="51" customFormat="1" ht="25.5">
      <c r="A89" s="86" t="s">
        <v>261</v>
      </c>
      <c r="B89" s="85"/>
      <c r="C89" s="86" t="s">
        <v>262</v>
      </c>
      <c r="D89" s="87" t="s">
        <v>263</v>
      </c>
      <c r="E89" s="84">
        <v>1</v>
      </c>
      <c r="F89" s="88">
        <v>821.46</v>
      </c>
      <c r="G89" s="89">
        <f>F89*$G8</f>
        <v>993.97</v>
      </c>
      <c r="H89" s="89">
        <f>F89*E89</f>
        <v>821.46</v>
      </c>
      <c r="I89" s="90">
        <f>E89*G89</f>
        <v>993.97</v>
      </c>
      <c r="J89" s="58"/>
      <c r="K89" s="58"/>
      <c r="L89" s="58"/>
    </row>
    <row r="90" spans="1:12" s="51" customFormat="1" ht="51">
      <c r="A90" s="86" t="s">
        <v>264</v>
      </c>
      <c r="B90" s="85"/>
      <c r="C90" s="86" t="s">
        <v>117</v>
      </c>
      <c r="D90" s="87" t="s">
        <v>118</v>
      </c>
      <c r="E90" s="84">
        <v>20</v>
      </c>
      <c r="F90" s="88">
        <v>28.13</v>
      </c>
      <c r="G90" s="89">
        <f>F90*$G8</f>
        <v>34.04</v>
      </c>
      <c r="H90" s="89">
        <f aca="true" t="shared" si="6" ref="H90:H124">F90*E90</f>
        <v>562.6</v>
      </c>
      <c r="I90" s="90">
        <f aca="true" t="shared" si="7" ref="I90:I124">E90*G90</f>
        <v>680.8</v>
      </c>
      <c r="J90" s="58"/>
      <c r="K90" s="58"/>
      <c r="L90" s="58"/>
    </row>
    <row r="91" spans="1:12" s="51" customFormat="1" ht="51">
      <c r="A91" s="196" t="s">
        <v>265</v>
      </c>
      <c r="B91" s="85"/>
      <c r="C91" s="86" t="s">
        <v>119</v>
      </c>
      <c r="D91" s="87" t="s">
        <v>118</v>
      </c>
      <c r="E91" s="84">
        <v>150</v>
      </c>
      <c r="F91" s="88">
        <v>8.34</v>
      </c>
      <c r="G91" s="89">
        <f>F91*$G8</f>
        <v>10.09</v>
      </c>
      <c r="H91" s="89">
        <f t="shared" si="6"/>
        <v>1251</v>
      </c>
      <c r="I91" s="90">
        <f t="shared" si="7"/>
        <v>1513.5</v>
      </c>
      <c r="J91" s="58"/>
      <c r="K91" s="58"/>
      <c r="L91" s="58"/>
    </row>
    <row r="92" spans="1:12" s="51" customFormat="1" ht="25.5">
      <c r="A92" s="196" t="s">
        <v>266</v>
      </c>
      <c r="B92" s="85"/>
      <c r="C92" s="86" t="s">
        <v>120</v>
      </c>
      <c r="D92" s="87" t="s">
        <v>118</v>
      </c>
      <c r="E92" s="84">
        <v>5</v>
      </c>
      <c r="F92" s="88">
        <v>15.56</v>
      </c>
      <c r="G92" s="89">
        <f>F92*$G8</f>
        <v>18.83</v>
      </c>
      <c r="H92" s="89">
        <f t="shared" si="6"/>
        <v>77.8</v>
      </c>
      <c r="I92" s="90">
        <f t="shared" si="7"/>
        <v>94.15</v>
      </c>
      <c r="J92" s="58"/>
      <c r="K92" s="58"/>
      <c r="L92" s="58"/>
    </row>
    <row r="93" spans="1:12" s="51" customFormat="1" ht="38.25">
      <c r="A93" s="196" t="s">
        <v>267</v>
      </c>
      <c r="B93" s="85"/>
      <c r="C93" s="86" t="s">
        <v>121</v>
      </c>
      <c r="D93" s="87" t="s">
        <v>118</v>
      </c>
      <c r="E93" s="84">
        <v>100</v>
      </c>
      <c r="F93" s="88">
        <v>8.39</v>
      </c>
      <c r="G93" s="89">
        <f>F93*$G8</f>
        <v>10.15</v>
      </c>
      <c r="H93" s="89">
        <f t="shared" si="6"/>
        <v>839</v>
      </c>
      <c r="I93" s="90">
        <f t="shared" si="7"/>
        <v>1015</v>
      </c>
      <c r="J93" s="39"/>
      <c r="K93" s="39"/>
      <c r="L93" s="39"/>
    </row>
    <row r="94" spans="1:12" s="51" customFormat="1" ht="38.25">
      <c r="A94" s="196" t="s">
        <v>268</v>
      </c>
      <c r="B94" s="85"/>
      <c r="C94" s="86" t="s">
        <v>122</v>
      </c>
      <c r="D94" s="87" t="s">
        <v>118</v>
      </c>
      <c r="E94" s="84">
        <v>1363</v>
      </c>
      <c r="F94" s="88">
        <v>2.65</v>
      </c>
      <c r="G94" s="89">
        <f>F94*$G8</f>
        <v>3.21</v>
      </c>
      <c r="H94" s="89">
        <f t="shared" si="6"/>
        <v>3611.95</v>
      </c>
      <c r="I94" s="90">
        <f t="shared" si="7"/>
        <v>4375.23</v>
      </c>
      <c r="J94" s="58"/>
      <c r="K94" s="58"/>
      <c r="L94" s="58"/>
    </row>
    <row r="95" spans="1:12" s="51" customFormat="1" ht="51">
      <c r="A95" s="196" t="s">
        <v>269</v>
      </c>
      <c r="B95" s="85"/>
      <c r="C95" s="86" t="s">
        <v>123</v>
      </c>
      <c r="D95" s="87" t="s">
        <v>118</v>
      </c>
      <c r="E95" s="84">
        <v>2</v>
      </c>
      <c r="F95" s="88">
        <v>312.21</v>
      </c>
      <c r="G95" s="89">
        <f>F95*$G8</f>
        <v>377.77</v>
      </c>
      <c r="H95" s="89">
        <f t="shared" si="6"/>
        <v>624.42</v>
      </c>
      <c r="I95" s="90">
        <f t="shared" si="7"/>
        <v>755.54</v>
      </c>
      <c r="J95" s="58"/>
      <c r="K95" s="58"/>
      <c r="L95" s="58"/>
    </row>
    <row r="96" spans="1:12" s="51" customFormat="1" ht="38.25">
      <c r="A96" s="196" t="s">
        <v>270</v>
      </c>
      <c r="B96" s="85"/>
      <c r="C96" s="86" t="s">
        <v>124</v>
      </c>
      <c r="D96" s="87" t="s">
        <v>118</v>
      </c>
      <c r="E96" s="84">
        <v>20</v>
      </c>
      <c r="F96" s="88">
        <v>26</v>
      </c>
      <c r="G96" s="89">
        <f>F96*$G8</f>
        <v>31.46</v>
      </c>
      <c r="H96" s="89">
        <f t="shared" si="6"/>
        <v>520</v>
      </c>
      <c r="I96" s="90">
        <f t="shared" si="7"/>
        <v>629.2</v>
      </c>
      <c r="J96" s="58"/>
      <c r="K96" s="58"/>
      <c r="L96" s="58"/>
    </row>
    <row r="97" spans="1:12" s="51" customFormat="1" ht="38.25">
      <c r="A97" s="196" t="s">
        <v>271</v>
      </c>
      <c r="B97" s="85"/>
      <c r="C97" s="86" t="s">
        <v>125</v>
      </c>
      <c r="D97" s="87" t="s">
        <v>118</v>
      </c>
      <c r="E97" s="84">
        <v>17</v>
      </c>
      <c r="F97" s="88">
        <v>13.52</v>
      </c>
      <c r="G97" s="89">
        <f>F97*$G8</f>
        <v>16.36</v>
      </c>
      <c r="H97" s="89">
        <f t="shared" si="6"/>
        <v>229.84</v>
      </c>
      <c r="I97" s="90">
        <f t="shared" si="7"/>
        <v>278.12</v>
      </c>
      <c r="J97" s="58"/>
      <c r="K97" s="58"/>
      <c r="L97" s="58"/>
    </row>
    <row r="98" spans="1:12" s="51" customFormat="1" ht="38.25">
      <c r="A98" s="196" t="s">
        <v>272</v>
      </c>
      <c r="B98" s="85"/>
      <c r="C98" s="86" t="s">
        <v>126</v>
      </c>
      <c r="D98" s="87" t="s">
        <v>118</v>
      </c>
      <c r="E98" s="84">
        <v>0</v>
      </c>
      <c r="F98" s="88">
        <v>8.83</v>
      </c>
      <c r="G98" s="89">
        <f>F98*$G8</f>
        <v>10.68</v>
      </c>
      <c r="H98" s="89">
        <f t="shared" si="6"/>
        <v>0</v>
      </c>
      <c r="I98" s="90">
        <f t="shared" si="7"/>
        <v>0</v>
      </c>
      <c r="J98" s="58"/>
      <c r="K98" s="58"/>
      <c r="L98" s="58"/>
    </row>
    <row r="99" spans="1:12" s="51" customFormat="1" ht="63.75">
      <c r="A99" s="86" t="s">
        <v>273</v>
      </c>
      <c r="B99" s="85"/>
      <c r="C99" s="86" t="s">
        <v>127</v>
      </c>
      <c r="D99" s="87" t="s">
        <v>118</v>
      </c>
      <c r="E99" s="84">
        <v>1</v>
      </c>
      <c r="F99" s="88">
        <v>949.87</v>
      </c>
      <c r="G99" s="89">
        <f>F99*$G8</f>
        <v>1149.34</v>
      </c>
      <c r="H99" s="89">
        <f t="shared" si="6"/>
        <v>949.87</v>
      </c>
      <c r="I99" s="90">
        <f t="shared" si="7"/>
        <v>1149.34</v>
      </c>
      <c r="J99" s="58"/>
      <c r="K99" s="58"/>
      <c r="L99" s="58"/>
    </row>
    <row r="100" spans="1:12" s="51" customFormat="1" ht="25.5">
      <c r="A100" s="86" t="s">
        <v>274</v>
      </c>
      <c r="B100" s="85"/>
      <c r="C100" s="86" t="s">
        <v>128</v>
      </c>
      <c r="D100" s="87" t="s">
        <v>118</v>
      </c>
      <c r="E100" s="84">
        <v>3</v>
      </c>
      <c r="F100" s="88">
        <v>125.49</v>
      </c>
      <c r="G100" s="89">
        <f>F100*$G8</f>
        <v>151.84</v>
      </c>
      <c r="H100" s="89">
        <f t="shared" si="6"/>
        <v>376.47</v>
      </c>
      <c r="I100" s="90">
        <f t="shared" si="7"/>
        <v>455.52</v>
      </c>
      <c r="J100" s="58"/>
      <c r="K100" s="58"/>
      <c r="L100" s="58"/>
    </row>
    <row r="101" spans="1:12" s="51" customFormat="1" ht="25.5">
      <c r="A101" s="86" t="s">
        <v>275</v>
      </c>
      <c r="B101" s="85"/>
      <c r="C101" s="86" t="s">
        <v>129</v>
      </c>
      <c r="D101" s="87" t="s">
        <v>118</v>
      </c>
      <c r="E101" s="84">
        <v>1</v>
      </c>
      <c r="F101" s="91">
        <v>159.9</v>
      </c>
      <c r="G101" s="89">
        <f>F101*$G8</f>
        <v>193.48</v>
      </c>
      <c r="H101" s="89">
        <f t="shared" si="6"/>
        <v>159.9</v>
      </c>
      <c r="I101" s="90">
        <f t="shared" si="7"/>
        <v>193.48</v>
      </c>
      <c r="J101" s="58"/>
      <c r="K101" s="58"/>
      <c r="L101" s="58"/>
    </row>
    <row r="102" spans="1:12" s="51" customFormat="1" ht="33" customHeight="1">
      <c r="A102" s="196" t="s">
        <v>276</v>
      </c>
      <c r="B102" s="85"/>
      <c r="C102" s="86" t="s">
        <v>130</v>
      </c>
      <c r="D102" s="87" t="s">
        <v>118</v>
      </c>
      <c r="E102" s="84">
        <v>3</v>
      </c>
      <c r="F102" s="88">
        <v>10.42</v>
      </c>
      <c r="G102" s="89">
        <f>F102*$G8</f>
        <v>12.61</v>
      </c>
      <c r="H102" s="89">
        <f t="shared" si="6"/>
        <v>31.26</v>
      </c>
      <c r="I102" s="90">
        <f t="shared" si="7"/>
        <v>37.83</v>
      </c>
      <c r="J102" s="58"/>
      <c r="K102" s="58"/>
      <c r="L102" s="58"/>
    </row>
    <row r="103" spans="1:12" s="51" customFormat="1" ht="25.5">
      <c r="A103" s="196" t="s">
        <v>277</v>
      </c>
      <c r="B103" s="92"/>
      <c r="C103" s="86" t="s">
        <v>131</v>
      </c>
      <c r="D103" s="87" t="s">
        <v>118</v>
      </c>
      <c r="E103" s="84">
        <v>11</v>
      </c>
      <c r="F103" s="88">
        <v>45.51</v>
      </c>
      <c r="G103" s="89">
        <f>F103*$G8</f>
        <v>55.07</v>
      </c>
      <c r="H103" s="89">
        <f t="shared" si="6"/>
        <v>500.61</v>
      </c>
      <c r="I103" s="90">
        <f t="shared" si="7"/>
        <v>605.77</v>
      </c>
      <c r="J103" s="58"/>
      <c r="K103" s="58"/>
      <c r="L103" s="58"/>
    </row>
    <row r="104" spans="1:12" s="51" customFormat="1" ht="25.5">
      <c r="A104" s="196" t="s">
        <v>278</v>
      </c>
      <c r="B104" s="85"/>
      <c r="C104" s="93" t="s">
        <v>132</v>
      </c>
      <c r="D104" s="87" t="s">
        <v>118</v>
      </c>
      <c r="E104" s="84">
        <v>1</v>
      </c>
      <c r="F104" s="88">
        <v>76.12</v>
      </c>
      <c r="G104" s="89">
        <f>F104*$G8</f>
        <v>92.11</v>
      </c>
      <c r="H104" s="89">
        <f t="shared" si="6"/>
        <v>76.12</v>
      </c>
      <c r="I104" s="90">
        <f t="shared" si="7"/>
        <v>92.11</v>
      </c>
      <c r="J104" s="58"/>
      <c r="K104" s="58"/>
      <c r="L104" s="58"/>
    </row>
    <row r="105" spans="1:12" s="51" customFormat="1" ht="38.25">
      <c r="A105" s="196" t="s">
        <v>279</v>
      </c>
      <c r="B105" s="85"/>
      <c r="C105" s="86" t="s">
        <v>133</v>
      </c>
      <c r="D105" s="87" t="s">
        <v>118</v>
      </c>
      <c r="E105" s="84">
        <v>5</v>
      </c>
      <c r="F105" s="88">
        <v>22.75</v>
      </c>
      <c r="G105" s="89">
        <f>F105*$G8</f>
        <v>27.53</v>
      </c>
      <c r="H105" s="89">
        <f t="shared" si="6"/>
        <v>113.75</v>
      </c>
      <c r="I105" s="90">
        <f t="shared" si="7"/>
        <v>137.65</v>
      </c>
      <c r="J105" s="39"/>
      <c r="K105" s="39"/>
      <c r="L105" s="39"/>
    </row>
    <row r="106" spans="1:12" s="51" customFormat="1" ht="38.25">
      <c r="A106" s="196" t="s">
        <v>280</v>
      </c>
      <c r="B106" s="85"/>
      <c r="C106" s="86" t="s">
        <v>134</v>
      </c>
      <c r="D106" s="87" t="s">
        <v>118</v>
      </c>
      <c r="E106" s="84">
        <v>0</v>
      </c>
      <c r="F106" s="88">
        <v>35.92</v>
      </c>
      <c r="G106" s="89">
        <f>F106*$G8</f>
        <v>43.46</v>
      </c>
      <c r="H106" s="89">
        <f t="shared" si="6"/>
        <v>0</v>
      </c>
      <c r="I106" s="90">
        <f t="shared" si="7"/>
        <v>0</v>
      </c>
      <c r="J106" s="58"/>
      <c r="K106" s="58"/>
      <c r="L106" s="58"/>
    </row>
    <row r="107" spans="1:12" s="51" customFormat="1" ht="38.25">
      <c r="A107" s="196" t="s">
        <v>281</v>
      </c>
      <c r="B107" s="85"/>
      <c r="C107" s="86" t="s">
        <v>135</v>
      </c>
      <c r="D107" s="87" t="s">
        <v>118</v>
      </c>
      <c r="E107" s="84">
        <v>1</v>
      </c>
      <c r="F107" s="88">
        <v>49.09</v>
      </c>
      <c r="G107" s="89">
        <f>F107*$G8</f>
        <v>59.4</v>
      </c>
      <c r="H107" s="89">
        <f t="shared" si="6"/>
        <v>49.09</v>
      </c>
      <c r="I107" s="90">
        <f t="shared" si="7"/>
        <v>59.4</v>
      </c>
      <c r="J107" s="58"/>
      <c r="K107" s="58"/>
      <c r="L107" s="58"/>
    </row>
    <row r="108" spans="1:12" s="51" customFormat="1" ht="38.25">
      <c r="A108" s="196" t="s">
        <v>282</v>
      </c>
      <c r="B108" s="85"/>
      <c r="C108" s="86" t="s">
        <v>136</v>
      </c>
      <c r="D108" s="87" t="s">
        <v>118</v>
      </c>
      <c r="E108" s="84">
        <v>15</v>
      </c>
      <c r="F108" s="88">
        <v>35.96</v>
      </c>
      <c r="G108" s="89">
        <f>F108*$G8</f>
        <v>43.51</v>
      </c>
      <c r="H108" s="89">
        <f t="shared" si="6"/>
        <v>539.4</v>
      </c>
      <c r="I108" s="90">
        <f t="shared" si="7"/>
        <v>652.65</v>
      </c>
      <c r="J108" s="39"/>
      <c r="K108" s="39"/>
      <c r="L108" s="39"/>
    </row>
    <row r="109" spans="1:12" s="51" customFormat="1" ht="38.25">
      <c r="A109" s="94" t="s">
        <v>283</v>
      </c>
      <c r="B109" s="85"/>
      <c r="C109" s="86" t="s">
        <v>137</v>
      </c>
      <c r="D109" s="87" t="s">
        <v>118</v>
      </c>
      <c r="E109" s="84">
        <v>12</v>
      </c>
      <c r="F109" s="88">
        <v>27.33</v>
      </c>
      <c r="G109" s="89">
        <f>F109*$G8</f>
        <v>33.07</v>
      </c>
      <c r="H109" s="89">
        <f t="shared" si="6"/>
        <v>327.96</v>
      </c>
      <c r="I109" s="90">
        <f t="shared" si="7"/>
        <v>396.84</v>
      </c>
      <c r="J109" s="58"/>
      <c r="K109" s="58"/>
      <c r="L109" s="58"/>
    </row>
    <row r="110" spans="1:12" s="51" customFormat="1" ht="38.25">
      <c r="A110" s="196" t="s">
        <v>284</v>
      </c>
      <c r="B110" s="85"/>
      <c r="C110" s="86" t="s">
        <v>138</v>
      </c>
      <c r="D110" s="87" t="s">
        <v>118</v>
      </c>
      <c r="E110" s="84">
        <v>0</v>
      </c>
      <c r="F110" s="88">
        <v>23.98</v>
      </c>
      <c r="G110" s="89">
        <f>F110*$G8</f>
        <v>29.02</v>
      </c>
      <c r="H110" s="89">
        <f t="shared" si="6"/>
        <v>0</v>
      </c>
      <c r="I110" s="90">
        <f t="shared" si="7"/>
        <v>0</v>
      </c>
      <c r="J110" s="58"/>
      <c r="K110" s="58"/>
      <c r="L110" s="58"/>
    </row>
    <row r="111" spans="1:12" s="51" customFormat="1" ht="38.25">
      <c r="A111" s="94" t="s">
        <v>285</v>
      </c>
      <c r="B111" s="85"/>
      <c r="C111" s="95" t="s">
        <v>139</v>
      </c>
      <c r="D111" s="87" t="s">
        <v>38</v>
      </c>
      <c r="E111" s="96">
        <v>98</v>
      </c>
      <c r="F111" s="97">
        <v>225.49</v>
      </c>
      <c r="G111" s="89">
        <f>F111*$G8</f>
        <v>272.84</v>
      </c>
      <c r="H111" s="89">
        <f t="shared" si="6"/>
        <v>22098.02</v>
      </c>
      <c r="I111" s="90">
        <f t="shared" si="7"/>
        <v>26738.32</v>
      </c>
      <c r="J111" s="58"/>
      <c r="K111" s="58"/>
      <c r="L111" s="58"/>
    </row>
    <row r="112" spans="1:12" s="51" customFormat="1" ht="25.5">
      <c r="A112" s="94" t="s">
        <v>286</v>
      </c>
      <c r="B112" s="85"/>
      <c r="C112" s="95" t="s">
        <v>140</v>
      </c>
      <c r="D112" s="87" t="s">
        <v>38</v>
      </c>
      <c r="E112" s="96">
        <v>196</v>
      </c>
      <c r="F112" s="97">
        <v>33.1</v>
      </c>
      <c r="G112" s="89">
        <f>F112*$G8</f>
        <v>40.05</v>
      </c>
      <c r="H112" s="89">
        <f t="shared" si="6"/>
        <v>6487.6</v>
      </c>
      <c r="I112" s="90">
        <f t="shared" si="7"/>
        <v>7849.8</v>
      </c>
      <c r="J112" s="39"/>
      <c r="K112" s="39"/>
      <c r="L112" s="39"/>
    </row>
    <row r="113" spans="1:12" s="51" customFormat="1" ht="38.25">
      <c r="A113" s="196" t="s">
        <v>287</v>
      </c>
      <c r="B113" s="79" t="s">
        <v>141</v>
      </c>
      <c r="C113" s="86" t="s">
        <v>142</v>
      </c>
      <c r="D113" s="87" t="s">
        <v>118</v>
      </c>
      <c r="E113" s="84">
        <v>4</v>
      </c>
      <c r="F113" s="88">
        <v>102.3</v>
      </c>
      <c r="G113" s="89">
        <f>F113*$G8</f>
        <v>123.78</v>
      </c>
      <c r="H113" s="89">
        <f t="shared" si="6"/>
        <v>409.2</v>
      </c>
      <c r="I113" s="90">
        <f t="shared" si="7"/>
        <v>495.12</v>
      </c>
      <c r="J113" s="58"/>
      <c r="K113" s="58"/>
      <c r="L113" s="58"/>
    </row>
    <row r="114" spans="1:12" s="51" customFormat="1" ht="38.25">
      <c r="A114" s="196" t="s">
        <v>288</v>
      </c>
      <c r="B114" s="98"/>
      <c r="C114" s="86" t="s">
        <v>143</v>
      </c>
      <c r="D114" s="99" t="s">
        <v>65</v>
      </c>
      <c r="E114" s="84">
        <v>2</v>
      </c>
      <c r="F114" s="88">
        <v>33.39</v>
      </c>
      <c r="G114" s="89">
        <f>F114*$G8</f>
        <v>40.4</v>
      </c>
      <c r="H114" s="89">
        <f t="shared" si="6"/>
        <v>66.78</v>
      </c>
      <c r="I114" s="90">
        <f t="shared" si="7"/>
        <v>80.8</v>
      </c>
      <c r="J114" s="58"/>
      <c r="K114" s="58"/>
      <c r="L114" s="58"/>
    </row>
    <row r="115" spans="1:12" s="51" customFormat="1" ht="38.25">
      <c r="A115" s="196" t="s">
        <v>289</v>
      </c>
      <c r="B115" s="98"/>
      <c r="C115" s="86" t="s">
        <v>144</v>
      </c>
      <c r="D115" s="99" t="s">
        <v>65</v>
      </c>
      <c r="E115" s="84">
        <v>3</v>
      </c>
      <c r="F115" s="88">
        <v>38.34</v>
      </c>
      <c r="G115" s="89">
        <f>F115*$G8</f>
        <v>46.39</v>
      </c>
      <c r="H115" s="89">
        <f t="shared" si="6"/>
        <v>115.02</v>
      </c>
      <c r="I115" s="90">
        <f t="shared" si="7"/>
        <v>139.17</v>
      </c>
      <c r="J115" s="58"/>
      <c r="K115" s="58"/>
      <c r="L115" s="58"/>
    </row>
    <row r="116" spans="1:12" s="51" customFormat="1" ht="38.25">
      <c r="A116" s="196" t="s">
        <v>290</v>
      </c>
      <c r="B116" s="98"/>
      <c r="C116" s="86" t="s">
        <v>145</v>
      </c>
      <c r="D116" s="99" t="s">
        <v>65</v>
      </c>
      <c r="E116" s="84">
        <v>8</v>
      </c>
      <c r="F116" s="88">
        <v>79.28</v>
      </c>
      <c r="G116" s="89">
        <f>F116*$G8</f>
        <v>95.93</v>
      </c>
      <c r="H116" s="89">
        <f t="shared" si="6"/>
        <v>634.24</v>
      </c>
      <c r="I116" s="90">
        <f t="shared" si="7"/>
        <v>767.44</v>
      </c>
      <c r="J116" s="58"/>
      <c r="K116" s="58"/>
      <c r="L116" s="58"/>
    </row>
    <row r="117" spans="1:12" s="51" customFormat="1" ht="25.5">
      <c r="A117" s="196" t="s">
        <v>291</v>
      </c>
      <c r="B117" s="98"/>
      <c r="C117" s="86" t="s">
        <v>146</v>
      </c>
      <c r="D117" s="99" t="s">
        <v>65</v>
      </c>
      <c r="E117" s="84">
        <v>8</v>
      </c>
      <c r="F117" s="88">
        <v>36.95</v>
      </c>
      <c r="G117" s="89">
        <f>F117*$G8</f>
        <v>44.71</v>
      </c>
      <c r="H117" s="89">
        <f t="shared" si="6"/>
        <v>295.6</v>
      </c>
      <c r="I117" s="90">
        <f t="shared" si="7"/>
        <v>357.68</v>
      </c>
      <c r="J117" s="58"/>
      <c r="K117" s="58"/>
      <c r="L117" s="58"/>
    </row>
    <row r="118" spans="1:12" s="51" customFormat="1" ht="63.75">
      <c r="A118" s="196" t="s">
        <v>292</v>
      </c>
      <c r="B118" s="98"/>
      <c r="C118" s="86" t="s">
        <v>147</v>
      </c>
      <c r="D118" s="99" t="s">
        <v>148</v>
      </c>
      <c r="E118" s="84">
        <v>6</v>
      </c>
      <c r="F118" s="88">
        <v>124.83</v>
      </c>
      <c r="G118" s="89">
        <f>F118*$G8</f>
        <v>151.04</v>
      </c>
      <c r="H118" s="89">
        <f t="shared" si="6"/>
        <v>748.98</v>
      </c>
      <c r="I118" s="90">
        <f t="shared" si="7"/>
        <v>906.24</v>
      </c>
      <c r="J118" s="58"/>
      <c r="K118" s="58"/>
      <c r="L118" s="58"/>
    </row>
    <row r="119" spans="1:12" s="51" customFormat="1" ht="51">
      <c r="A119" s="196" t="s">
        <v>293</v>
      </c>
      <c r="B119" s="98"/>
      <c r="C119" s="86" t="s">
        <v>149</v>
      </c>
      <c r="D119" s="99" t="s">
        <v>65</v>
      </c>
      <c r="E119" s="84">
        <v>15</v>
      </c>
      <c r="F119" s="88">
        <v>146.93</v>
      </c>
      <c r="G119" s="89">
        <f>F119*$G8</f>
        <v>177.79</v>
      </c>
      <c r="H119" s="89">
        <f t="shared" si="6"/>
        <v>2203.95</v>
      </c>
      <c r="I119" s="90">
        <f t="shared" si="7"/>
        <v>2666.85</v>
      </c>
      <c r="J119" s="58"/>
      <c r="K119" s="58"/>
      <c r="L119" s="58"/>
    </row>
    <row r="120" spans="1:12" s="51" customFormat="1" ht="25.5">
      <c r="A120" s="86" t="s">
        <v>294</v>
      </c>
      <c r="B120" s="98"/>
      <c r="C120" s="86" t="s">
        <v>150</v>
      </c>
      <c r="D120" s="99" t="s">
        <v>148</v>
      </c>
      <c r="E120" s="84">
        <v>136</v>
      </c>
      <c r="F120" s="100">
        <v>5.73</v>
      </c>
      <c r="G120" s="89">
        <f>F120*$G8</f>
        <v>6.93</v>
      </c>
      <c r="H120" s="89">
        <f t="shared" si="6"/>
        <v>779.28</v>
      </c>
      <c r="I120" s="90">
        <f t="shared" si="7"/>
        <v>942.48</v>
      </c>
      <c r="J120" s="58"/>
      <c r="K120" s="58"/>
      <c r="L120" s="58"/>
    </row>
    <row r="121" spans="1:12" s="51" customFormat="1" ht="25.5">
      <c r="A121" s="102" t="s">
        <v>295</v>
      </c>
      <c r="B121" s="98"/>
      <c r="C121" s="102" t="s">
        <v>151</v>
      </c>
      <c r="D121" s="99" t="s">
        <v>38</v>
      </c>
      <c r="E121" s="103">
        <v>136</v>
      </c>
      <c r="F121" s="101">
        <v>23.94</v>
      </c>
      <c r="G121" s="89">
        <f>F121*$G8</f>
        <v>28.97</v>
      </c>
      <c r="H121" s="89">
        <f t="shared" si="6"/>
        <v>3255.84</v>
      </c>
      <c r="I121" s="90">
        <f t="shared" si="7"/>
        <v>3939.92</v>
      </c>
      <c r="J121" s="58"/>
      <c r="K121" s="58"/>
      <c r="L121" s="58"/>
    </row>
    <row r="122" spans="1:12" s="51" customFormat="1" ht="25.5">
      <c r="A122" s="102" t="s">
        <v>296</v>
      </c>
      <c r="B122" s="98"/>
      <c r="C122" s="102" t="s">
        <v>152</v>
      </c>
      <c r="D122" s="99" t="s">
        <v>65</v>
      </c>
      <c r="E122" s="103">
        <v>18</v>
      </c>
      <c r="F122" s="101">
        <v>52.1</v>
      </c>
      <c r="G122" s="89">
        <f>F122*$G8</f>
        <v>63.04</v>
      </c>
      <c r="H122" s="89">
        <f t="shared" si="6"/>
        <v>937.8</v>
      </c>
      <c r="I122" s="90">
        <f t="shared" si="7"/>
        <v>1134.72</v>
      </c>
      <c r="J122" s="39"/>
      <c r="K122" s="39"/>
      <c r="L122" s="39"/>
    </row>
    <row r="123" spans="1:12" s="51" customFormat="1" ht="25.5">
      <c r="A123" s="102" t="s">
        <v>297</v>
      </c>
      <c r="B123" s="79" t="s">
        <v>141</v>
      </c>
      <c r="C123" s="102" t="s">
        <v>153</v>
      </c>
      <c r="D123" s="99" t="s">
        <v>65</v>
      </c>
      <c r="E123" s="103">
        <v>18</v>
      </c>
      <c r="F123" s="101">
        <v>21.6</v>
      </c>
      <c r="G123" s="89">
        <f>F123*$G8</f>
        <v>26.14</v>
      </c>
      <c r="H123" s="89">
        <f t="shared" si="6"/>
        <v>388.8</v>
      </c>
      <c r="I123" s="90">
        <f t="shared" si="7"/>
        <v>470.52</v>
      </c>
      <c r="J123" s="58"/>
      <c r="K123" s="58"/>
      <c r="L123" s="58"/>
    </row>
    <row r="124" spans="1:12" s="51" customFormat="1" ht="25.5">
      <c r="A124" s="102" t="s">
        <v>298</v>
      </c>
      <c r="B124" s="85"/>
      <c r="C124" s="102" t="s">
        <v>154</v>
      </c>
      <c r="D124" s="104" t="s">
        <v>38</v>
      </c>
      <c r="E124" s="103">
        <v>105</v>
      </c>
      <c r="F124" s="101">
        <v>27.45</v>
      </c>
      <c r="G124" s="89">
        <f>F124*$G8</f>
        <v>33.21</v>
      </c>
      <c r="H124" s="89">
        <f t="shared" si="6"/>
        <v>2882.25</v>
      </c>
      <c r="I124" s="90">
        <f t="shared" si="7"/>
        <v>3487.05</v>
      </c>
      <c r="J124" s="58"/>
      <c r="K124" s="58"/>
      <c r="L124" s="58"/>
    </row>
    <row r="125" spans="1:12" s="9" customFormat="1" ht="12.75">
      <c r="A125" s="197" t="s">
        <v>18</v>
      </c>
      <c r="B125" s="79" t="s">
        <v>155</v>
      </c>
      <c r="C125" s="105" t="s">
        <v>395</v>
      </c>
      <c r="D125" s="81"/>
      <c r="E125" s="82"/>
      <c r="F125" s="82"/>
      <c r="G125" s="82"/>
      <c r="H125" s="83">
        <f>SUM(H126:H143)</f>
        <v>21463.8</v>
      </c>
      <c r="I125" s="83">
        <f>SUM(I126:I143)</f>
        <v>25969.4</v>
      </c>
      <c r="J125" s="58"/>
      <c r="K125" s="58"/>
      <c r="L125" s="58"/>
    </row>
    <row r="126" spans="1:12" s="51" customFormat="1" ht="25.5">
      <c r="A126" s="102" t="s">
        <v>156</v>
      </c>
      <c r="B126" s="85"/>
      <c r="C126" s="102" t="s">
        <v>157</v>
      </c>
      <c r="D126" s="104" t="s">
        <v>38</v>
      </c>
      <c r="E126" s="103">
        <v>12</v>
      </c>
      <c r="F126" s="106">
        <v>13.7</v>
      </c>
      <c r="G126" s="89">
        <f>F126*$G8</f>
        <v>16.58</v>
      </c>
      <c r="H126" s="89">
        <f aca="true" t="shared" si="8" ref="H126:H143">F126*E126</f>
        <v>164.4</v>
      </c>
      <c r="I126" s="90">
        <f aca="true" t="shared" si="9" ref="I126:I143">E126*G126</f>
        <v>198.96</v>
      </c>
      <c r="J126" s="58"/>
      <c r="K126" s="58"/>
      <c r="L126" s="58"/>
    </row>
    <row r="127" spans="1:12" s="51" customFormat="1" ht="25.5">
      <c r="A127" s="102" t="s">
        <v>158</v>
      </c>
      <c r="B127" s="85"/>
      <c r="C127" s="102" t="s">
        <v>159</v>
      </c>
      <c r="D127" s="104" t="s">
        <v>38</v>
      </c>
      <c r="E127" s="103">
        <v>9</v>
      </c>
      <c r="F127" s="101">
        <v>23.33</v>
      </c>
      <c r="G127" s="89">
        <f>F127*$G8</f>
        <v>28.23</v>
      </c>
      <c r="H127" s="89">
        <f t="shared" si="8"/>
        <v>209.97</v>
      </c>
      <c r="I127" s="90">
        <f t="shared" si="9"/>
        <v>254.07</v>
      </c>
      <c r="J127" s="58"/>
      <c r="K127" s="58"/>
      <c r="L127" s="58"/>
    </row>
    <row r="128" spans="1:12" s="51" customFormat="1" ht="25.5">
      <c r="A128" s="102" t="s">
        <v>160</v>
      </c>
      <c r="B128" s="85"/>
      <c r="C128" s="102" t="s">
        <v>161</v>
      </c>
      <c r="D128" s="104" t="s">
        <v>38</v>
      </c>
      <c r="E128" s="103">
        <v>512</v>
      </c>
      <c r="F128" s="101">
        <v>31.16</v>
      </c>
      <c r="G128" s="89">
        <f>F128*$G8</f>
        <v>37.7</v>
      </c>
      <c r="H128" s="89">
        <f t="shared" si="8"/>
        <v>15953.92</v>
      </c>
      <c r="I128" s="90">
        <f t="shared" si="9"/>
        <v>19302.4</v>
      </c>
      <c r="J128" s="58"/>
      <c r="K128" s="58"/>
      <c r="L128" s="58"/>
    </row>
    <row r="129" spans="1:12" s="51" customFormat="1" ht="25.5">
      <c r="A129" s="102" t="s">
        <v>162</v>
      </c>
      <c r="B129" s="85"/>
      <c r="C129" s="102" t="s">
        <v>163</v>
      </c>
      <c r="D129" s="104" t="s">
        <v>148</v>
      </c>
      <c r="E129" s="103">
        <v>7</v>
      </c>
      <c r="F129" s="101">
        <v>51.18</v>
      </c>
      <c r="G129" s="89">
        <f>F129*$G8</f>
        <v>61.93</v>
      </c>
      <c r="H129" s="89">
        <f t="shared" si="8"/>
        <v>358.26</v>
      </c>
      <c r="I129" s="90">
        <f t="shared" si="9"/>
        <v>433.51</v>
      </c>
      <c r="J129" s="58"/>
      <c r="K129" s="58"/>
      <c r="L129" s="58"/>
    </row>
    <row r="130" spans="1:12" s="51" customFormat="1" ht="25.5">
      <c r="A130" s="102" t="s">
        <v>164</v>
      </c>
      <c r="B130" s="85"/>
      <c r="C130" s="102" t="s">
        <v>165</v>
      </c>
      <c r="D130" s="104" t="s">
        <v>118</v>
      </c>
      <c r="E130" s="103">
        <v>7</v>
      </c>
      <c r="F130" s="106">
        <v>16.9</v>
      </c>
      <c r="G130" s="89">
        <f>F130*$G8</f>
        <v>20.45</v>
      </c>
      <c r="H130" s="89">
        <f t="shared" si="8"/>
        <v>118.3</v>
      </c>
      <c r="I130" s="90">
        <f t="shared" si="9"/>
        <v>143.15</v>
      </c>
      <c r="J130" s="58"/>
      <c r="K130" s="58"/>
      <c r="L130" s="58"/>
    </row>
    <row r="131" spans="1:12" s="51" customFormat="1" ht="25.5">
      <c r="A131" s="102" t="s">
        <v>166</v>
      </c>
      <c r="B131" s="85"/>
      <c r="C131" s="102" t="s">
        <v>167</v>
      </c>
      <c r="D131" s="104" t="s">
        <v>118</v>
      </c>
      <c r="E131" s="103">
        <v>7</v>
      </c>
      <c r="F131" s="106">
        <v>20.3</v>
      </c>
      <c r="G131" s="89">
        <f>F131*$G8</f>
        <v>24.56</v>
      </c>
      <c r="H131" s="89">
        <f t="shared" si="8"/>
        <v>142.1</v>
      </c>
      <c r="I131" s="90">
        <f t="shared" si="9"/>
        <v>171.92</v>
      </c>
      <c r="J131" s="58"/>
      <c r="K131" s="58"/>
      <c r="L131" s="58"/>
    </row>
    <row r="132" spans="1:12" s="51" customFormat="1" ht="25.5">
      <c r="A132" s="102" t="s">
        <v>168</v>
      </c>
      <c r="B132" s="85"/>
      <c r="C132" s="102" t="s">
        <v>169</v>
      </c>
      <c r="D132" s="104" t="s">
        <v>118</v>
      </c>
      <c r="E132" s="103">
        <v>7</v>
      </c>
      <c r="F132" s="101">
        <v>136.23</v>
      </c>
      <c r="G132" s="89">
        <f>F132*$G8</f>
        <v>164.84</v>
      </c>
      <c r="H132" s="89">
        <f t="shared" si="8"/>
        <v>953.61</v>
      </c>
      <c r="I132" s="90">
        <f t="shared" si="9"/>
        <v>1153.88</v>
      </c>
      <c r="J132" s="58"/>
      <c r="K132" s="58"/>
      <c r="L132" s="58"/>
    </row>
    <row r="133" spans="1:12" s="51" customFormat="1" ht="25.5">
      <c r="A133" s="102" t="s">
        <v>170</v>
      </c>
      <c r="B133" s="85"/>
      <c r="C133" s="102" t="s">
        <v>171</v>
      </c>
      <c r="D133" s="104" t="s">
        <v>118</v>
      </c>
      <c r="E133" s="103">
        <v>21</v>
      </c>
      <c r="F133" s="106">
        <v>16.99</v>
      </c>
      <c r="G133" s="89">
        <f>F133*$G8</f>
        <v>20.56</v>
      </c>
      <c r="H133" s="89">
        <f t="shared" si="8"/>
        <v>356.79</v>
      </c>
      <c r="I133" s="90">
        <f t="shared" si="9"/>
        <v>431.76</v>
      </c>
      <c r="J133" s="58"/>
      <c r="K133" s="58"/>
      <c r="L133" s="58"/>
    </row>
    <row r="134" spans="1:12" s="51" customFormat="1" ht="25.5">
      <c r="A134" s="102" t="s">
        <v>172</v>
      </c>
      <c r="B134" s="85"/>
      <c r="C134" s="102" t="s">
        <v>173</v>
      </c>
      <c r="D134" s="104" t="s">
        <v>118</v>
      </c>
      <c r="E134" s="103">
        <v>12</v>
      </c>
      <c r="F134" s="106">
        <v>13.09</v>
      </c>
      <c r="G134" s="89">
        <f>F134*$G8</f>
        <v>15.84</v>
      </c>
      <c r="H134" s="89">
        <f t="shared" si="8"/>
        <v>157.08</v>
      </c>
      <c r="I134" s="90">
        <f t="shared" si="9"/>
        <v>190.08</v>
      </c>
      <c r="J134" s="58"/>
      <c r="K134" s="58"/>
      <c r="L134" s="58"/>
    </row>
    <row r="135" spans="1:12" s="51" customFormat="1" ht="25.5">
      <c r="A135" s="102" t="s">
        <v>174</v>
      </c>
      <c r="B135" s="85"/>
      <c r="C135" s="102" t="s">
        <v>175</v>
      </c>
      <c r="D135" s="104" t="s">
        <v>118</v>
      </c>
      <c r="E135" s="103">
        <v>7</v>
      </c>
      <c r="F135" s="106">
        <v>29.8</v>
      </c>
      <c r="G135" s="89">
        <f>F135*$G8</f>
        <v>36.06</v>
      </c>
      <c r="H135" s="89">
        <f t="shared" si="8"/>
        <v>208.6</v>
      </c>
      <c r="I135" s="90">
        <f t="shared" si="9"/>
        <v>252.42</v>
      </c>
      <c r="J135" s="58"/>
      <c r="K135" s="58"/>
      <c r="L135" s="58"/>
    </row>
    <row r="136" spans="1:12" s="51" customFormat="1" ht="25.5">
      <c r="A136" s="102" t="s">
        <v>176</v>
      </c>
      <c r="B136" s="85"/>
      <c r="C136" s="102" t="s">
        <v>177</v>
      </c>
      <c r="D136" s="104" t="s">
        <v>148</v>
      </c>
      <c r="E136" s="103">
        <v>7</v>
      </c>
      <c r="F136" s="101">
        <v>23.83</v>
      </c>
      <c r="G136" s="89">
        <f>F136*$G8</f>
        <v>28.83</v>
      </c>
      <c r="H136" s="89">
        <f t="shared" si="8"/>
        <v>166.81</v>
      </c>
      <c r="I136" s="90">
        <f t="shared" si="9"/>
        <v>201.81</v>
      </c>
      <c r="J136" s="58"/>
      <c r="K136" s="58"/>
      <c r="L136" s="58"/>
    </row>
    <row r="137" spans="1:12" s="51" customFormat="1" ht="25.5">
      <c r="A137" s="102" t="s">
        <v>178</v>
      </c>
      <c r="B137" s="85"/>
      <c r="C137" s="102" t="s">
        <v>179</v>
      </c>
      <c r="D137" s="104" t="s">
        <v>118</v>
      </c>
      <c r="E137" s="103">
        <v>7</v>
      </c>
      <c r="F137" s="101">
        <v>16.87</v>
      </c>
      <c r="G137" s="89">
        <f>F137*$G8</f>
        <v>20.41</v>
      </c>
      <c r="H137" s="89">
        <f t="shared" si="8"/>
        <v>118.09</v>
      </c>
      <c r="I137" s="90">
        <f t="shared" si="9"/>
        <v>142.87</v>
      </c>
      <c r="J137" s="58"/>
      <c r="K137" s="58"/>
      <c r="L137" s="58"/>
    </row>
    <row r="138" spans="1:12" s="51" customFormat="1" ht="38.25">
      <c r="A138" s="102" t="s">
        <v>180</v>
      </c>
      <c r="B138" s="85"/>
      <c r="C138" s="102" t="s">
        <v>181</v>
      </c>
      <c r="D138" s="104" t="s">
        <v>118</v>
      </c>
      <c r="E138" s="103">
        <v>7</v>
      </c>
      <c r="F138" s="101">
        <v>37.49</v>
      </c>
      <c r="G138" s="89">
        <f>F138*$G8</f>
        <v>45.36</v>
      </c>
      <c r="H138" s="89">
        <f t="shared" si="8"/>
        <v>262.43</v>
      </c>
      <c r="I138" s="90">
        <f t="shared" si="9"/>
        <v>317.52</v>
      </c>
      <c r="J138" s="39"/>
      <c r="K138" s="39"/>
      <c r="L138" s="39"/>
    </row>
    <row r="139" spans="1:12" s="51" customFormat="1" ht="25.5">
      <c r="A139" s="102" t="s">
        <v>182</v>
      </c>
      <c r="B139" s="79" t="s">
        <v>141</v>
      </c>
      <c r="C139" s="102" t="s">
        <v>183</v>
      </c>
      <c r="D139" s="104" t="s">
        <v>118</v>
      </c>
      <c r="E139" s="103">
        <v>21</v>
      </c>
      <c r="F139" s="101">
        <v>46.35</v>
      </c>
      <c r="G139" s="89">
        <f>F139*$G8</f>
        <v>56.08</v>
      </c>
      <c r="H139" s="89">
        <f t="shared" si="8"/>
        <v>973.35</v>
      </c>
      <c r="I139" s="90">
        <f t="shared" si="9"/>
        <v>1177.68</v>
      </c>
      <c r="J139" s="58"/>
      <c r="K139" s="58"/>
      <c r="L139" s="58"/>
    </row>
    <row r="140" spans="1:12" s="45" customFormat="1" ht="41.25" customHeight="1">
      <c r="A140" s="102" t="s">
        <v>184</v>
      </c>
      <c r="B140" s="98"/>
      <c r="C140" s="102" t="s">
        <v>185</v>
      </c>
      <c r="D140" s="107" t="s">
        <v>118</v>
      </c>
      <c r="E140" s="103">
        <v>9</v>
      </c>
      <c r="F140" s="101">
        <v>48.05</v>
      </c>
      <c r="G140" s="89">
        <f>F140*$G8</f>
        <v>58.14</v>
      </c>
      <c r="H140" s="89">
        <f t="shared" si="8"/>
        <v>432.45</v>
      </c>
      <c r="I140" s="90">
        <f t="shared" si="9"/>
        <v>523.26</v>
      </c>
      <c r="J140" s="58"/>
      <c r="K140" s="58"/>
      <c r="L140" s="58"/>
    </row>
    <row r="141" spans="1:12" s="45" customFormat="1" ht="25.5">
      <c r="A141" s="102" t="s">
        <v>186</v>
      </c>
      <c r="B141" s="98"/>
      <c r="C141" s="102" t="s">
        <v>187</v>
      </c>
      <c r="D141" s="108" t="s">
        <v>77</v>
      </c>
      <c r="E141" s="103">
        <v>10.5</v>
      </c>
      <c r="F141" s="106">
        <v>46.8</v>
      </c>
      <c r="G141" s="89">
        <f>F141*$G8</f>
        <v>56.63</v>
      </c>
      <c r="H141" s="89">
        <f t="shared" si="8"/>
        <v>491.4</v>
      </c>
      <c r="I141" s="90">
        <f t="shared" si="9"/>
        <v>594.62</v>
      </c>
      <c r="J141" s="58"/>
      <c r="K141" s="58"/>
      <c r="L141" s="58"/>
    </row>
    <row r="142" spans="1:12" s="9" customFormat="1" ht="25.5">
      <c r="A142" s="102" t="s">
        <v>188</v>
      </c>
      <c r="B142" s="98"/>
      <c r="C142" s="102" t="s">
        <v>189</v>
      </c>
      <c r="D142" s="107" t="s">
        <v>148</v>
      </c>
      <c r="E142" s="103">
        <v>10.5</v>
      </c>
      <c r="F142" s="101">
        <v>14.56</v>
      </c>
      <c r="G142" s="89">
        <f>F142*$G8</f>
        <v>17.62</v>
      </c>
      <c r="H142" s="89">
        <f t="shared" si="8"/>
        <v>152.88</v>
      </c>
      <c r="I142" s="90">
        <f t="shared" si="9"/>
        <v>185.01</v>
      </c>
      <c r="J142" s="58"/>
      <c r="K142" s="58"/>
      <c r="L142" s="58"/>
    </row>
    <row r="143" spans="1:12" s="9" customFormat="1" ht="25.5">
      <c r="A143" s="102" t="s">
        <v>190</v>
      </c>
      <c r="B143" s="98"/>
      <c r="C143" s="102" t="s">
        <v>191</v>
      </c>
      <c r="D143" s="107" t="s">
        <v>148</v>
      </c>
      <c r="E143" s="103">
        <v>9</v>
      </c>
      <c r="F143" s="101">
        <v>27.04</v>
      </c>
      <c r="G143" s="89">
        <f>F143*$G8</f>
        <v>32.72</v>
      </c>
      <c r="H143" s="89">
        <f t="shared" si="8"/>
        <v>243.36</v>
      </c>
      <c r="I143" s="90">
        <f t="shared" si="9"/>
        <v>294.48</v>
      </c>
      <c r="J143" s="39"/>
      <c r="K143" s="39"/>
      <c r="L143" s="39"/>
    </row>
    <row r="144" spans="1:12" s="9" customFormat="1" ht="12.75">
      <c r="A144" s="40" t="s">
        <v>192</v>
      </c>
      <c r="B144" s="40" t="s">
        <v>193</v>
      </c>
      <c r="C144" s="41"/>
      <c r="D144" s="42"/>
      <c r="E144" s="43"/>
      <c r="F144" s="43"/>
      <c r="G144" s="43"/>
      <c r="H144" s="44">
        <f>+H145+H163+H170+H176</f>
        <v>35234.02</v>
      </c>
      <c r="I144" s="44">
        <f>I145+I163+I170+I176</f>
        <v>42630.9</v>
      </c>
      <c r="J144" s="39"/>
      <c r="K144" s="39"/>
      <c r="L144" s="39"/>
    </row>
    <row r="145" spans="1:12" s="9" customFormat="1" ht="12.75">
      <c r="A145" s="46" t="s">
        <v>18</v>
      </c>
      <c r="B145" s="46" t="s">
        <v>155</v>
      </c>
      <c r="C145" s="47"/>
      <c r="D145" s="48"/>
      <c r="E145" s="49"/>
      <c r="F145" s="49"/>
      <c r="G145" s="49"/>
      <c r="H145" s="50">
        <f>SUM(H146:H162)</f>
        <v>9279.94</v>
      </c>
      <c r="I145" s="50">
        <f>SUM(I146:I162)</f>
        <v>11228.7</v>
      </c>
      <c r="J145" s="58"/>
      <c r="K145" s="58"/>
      <c r="L145" s="58"/>
    </row>
    <row r="146" spans="1:12" s="9" customFormat="1" ht="25.5">
      <c r="A146" s="190" t="s">
        <v>299</v>
      </c>
      <c r="B146" s="64"/>
      <c r="C146" s="64" t="s">
        <v>194</v>
      </c>
      <c r="D146" s="109" t="s">
        <v>65</v>
      </c>
      <c r="E146" s="181">
        <v>2</v>
      </c>
      <c r="F146" s="55">
        <v>483.1</v>
      </c>
      <c r="G146" s="56">
        <f>F146*$G8</f>
        <v>584.55</v>
      </c>
      <c r="H146" s="56">
        <f aca="true" t="shared" si="10" ref="H146:H162">F146*E146</f>
        <v>966.2</v>
      </c>
      <c r="I146" s="57">
        <f aca="true" t="shared" si="11" ref="I146:I162">E146*G146</f>
        <v>1169.1</v>
      </c>
      <c r="J146" s="58"/>
      <c r="K146" s="58"/>
      <c r="L146" s="58"/>
    </row>
    <row r="147" spans="1:12" s="9" customFormat="1" ht="25.5">
      <c r="A147" s="190" t="s">
        <v>300</v>
      </c>
      <c r="B147" s="64"/>
      <c r="C147" s="64" t="s">
        <v>195</v>
      </c>
      <c r="D147" s="109" t="s">
        <v>77</v>
      </c>
      <c r="E147" s="181">
        <v>2</v>
      </c>
      <c r="F147" s="55">
        <v>601.19</v>
      </c>
      <c r="G147" s="56">
        <f>F147*$G8</f>
        <v>727.44</v>
      </c>
      <c r="H147" s="56">
        <f t="shared" si="10"/>
        <v>1202.38</v>
      </c>
      <c r="I147" s="57">
        <f t="shared" si="11"/>
        <v>1454.88</v>
      </c>
      <c r="J147" s="58"/>
      <c r="K147" s="58"/>
      <c r="L147" s="58"/>
    </row>
    <row r="148" spans="1:12" s="9" customFormat="1" ht="25.5">
      <c r="A148" s="190" t="s">
        <v>301</v>
      </c>
      <c r="B148" s="59"/>
      <c r="C148" s="64" t="s">
        <v>196</v>
      </c>
      <c r="D148" s="65" t="s">
        <v>65</v>
      </c>
      <c r="E148" s="182">
        <v>2</v>
      </c>
      <c r="F148" s="55">
        <v>63.16</v>
      </c>
      <c r="G148" s="56">
        <f>F148*$G8</f>
        <v>76.42</v>
      </c>
      <c r="H148" s="56">
        <f t="shared" si="10"/>
        <v>126.32</v>
      </c>
      <c r="I148" s="57">
        <f t="shared" si="11"/>
        <v>152.84</v>
      </c>
      <c r="J148" s="72"/>
      <c r="K148" s="72"/>
      <c r="L148" s="72"/>
    </row>
    <row r="149" spans="1:12" s="9" customFormat="1" ht="25.5">
      <c r="A149" s="190" t="s">
        <v>302</v>
      </c>
      <c r="B149" s="59"/>
      <c r="C149" s="64" t="s">
        <v>197</v>
      </c>
      <c r="D149" s="65" t="s">
        <v>65</v>
      </c>
      <c r="E149" s="183">
        <v>4</v>
      </c>
      <c r="F149" s="55">
        <v>50.01</v>
      </c>
      <c r="G149" s="56">
        <f>F149*$G8</f>
        <v>60.51</v>
      </c>
      <c r="H149" s="56">
        <f t="shared" si="10"/>
        <v>200.04</v>
      </c>
      <c r="I149" s="57">
        <f t="shared" si="11"/>
        <v>242.04</v>
      </c>
      <c r="J149" s="72"/>
      <c r="K149" s="72"/>
      <c r="L149" s="72"/>
    </row>
    <row r="150" spans="1:12" s="9" customFormat="1" ht="26.25">
      <c r="A150" s="190" t="s">
        <v>303</v>
      </c>
      <c r="B150" s="59"/>
      <c r="C150" s="63" t="s">
        <v>198</v>
      </c>
      <c r="D150" s="65" t="s">
        <v>65</v>
      </c>
      <c r="E150" s="183">
        <v>2</v>
      </c>
      <c r="F150" s="55">
        <v>434.65</v>
      </c>
      <c r="G150" s="56">
        <f>F150*$G8</f>
        <v>525.93</v>
      </c>
      <c r="H150" s="56">
        <f t="shared" si="10"/>
        <v>869.3</v>
      </c>
      <c r="I150" s="57">
        <f t="shared" si="11"/>
        <v>1051.86</v>
      </c>
      <c r="J150" s="58"/>
      <c r="K150" s="58"/>
      <c r="L150" s="58"/>
    </row>
    <row r="151" spans="1:12" s="9" customFormat="1" ht="45">
      <c r="A151" s="190" t="s">
        <v>304</v>
      </c>
      <c r="B151" s="59"/>
      <c r="C151" s="71" t="s">
        <v>393</v>
      </c>
      <c r="D151" s="65" t="s">
        <v>21</v>
      </c>
      <c r="E151" s="183">
        <v>1.88</v>
      </c>
      <c r="F151" s="55">
        <v>357.27</v>
      </c>
      <c r="G151" s="56">
        <f>F151*$G8</f>
        <v>432.3</v>
      </c>
      <c r="H151" s="56">
        <f t="shared" si="10"/>
        <v>671.67</v>
      </c>
      <c r="I151" s="57">
        <f t="shared" si="11"/>
        <v>812.72</v>
      </c>
      <c r="J151" s="58"/>
      <c r="K151" s="58"/>
      <c r="L151" s="58"/>
    </row>
    <row r="152" spans="1:12" s="9" customFormat="1" ht="25.5">
      <c r="A152" s="190" t="s">
        <v>305</v>
      </c>
      <c r="B152" s="59"/>
      <c r="C152" s="64" t="s">
        <v>199</v>
      </c>
      <c r="D152" s="65" t="s">
        <v>77</v>
      </c>
      <c r="E152" s="184">
        <v>2</v>
      </c>
      <c r="F152" s="68">
        <v>467.22</v>
      </c>
      <c r="G152" s="56">
        <f>F152*$G8</f>
        <v>565.34</v>
      </c>
      <c r="H152" s="56">
        <f t="shared" si="10"/>
        <v>934.44</v>
      </c>
      <c r="I152" s="57">
        <f t="shared" si="11"/>
        <v>1130.68</v>
      </c>
      <c r="J152" s="58"/>
      <c r="K152" s="58"/>
      <c r="L152" s="58"/>
    </row>
    <row r="153" spans="1:12" s="9" customFormat="1" ht="25.5">
      <c r="A153" s="193" t="s">
        <v>306</v>
      </c>
      <c r="B153" s="110"/>
      <c r="C153" s="111" t="s">
        <v>200</v>
      </c>
      <c r="D153" s="112" t="s">
        <v>65</v>
      </c>
      <c r="E153" s="184">
        <v>5</v>
      </c>
      <c r="F153" s="55">
        <v>236.64</v>
      </c>
      <c r="G153" s="56">
        <f>F153*$G8</f>
        <v>286.33</v>
      </c>
      <c r="H153" s="56">
        <f t="shared" si="10"/>
        <v>1183.2</v>
      </c>
      <c r="I153" s="57">
        <f t="shared" si="11"/>
        <v>1431.65</v>
      </c>
      <c r="J153" s="58"/>
      <c r="K153" s="58"/>
      <c r="L153" s="58"/>
    </row>
    <row r="154" spans="1:12" s="9" customFormat="1" ht="25.5">
      <c r="A154" s="190" t="s">
        <v>307</v>
      </c>
      <c r="B154" s="59"/>
      <c r="C154" s="64" t="s">
        <v>201</v>
      </c>
      <c r="D154" s="65" t="s">
        <v>65</v>
      </c>
      <c r="E154" s="183">
        <v>5</v>
      </c>
      <c r="F154" s="55">
        <v>42.42</v>
      </c>
      <c r="G154" s="56">
        <f>F154*$G8</f>
        <v>51.33</v>
      </c>
      <c r="H154" s="56">
        <f t="shared" si="10"/>
        <v>212.1</v>
      </c>
      <c r="I154" s="57">
        <f t="shared" si="11"/>
        <v>256.65</v>
      </c>
      <c r="J154" s="58"/>
      <c r="K154" s="58"/>
      <c r="L154" s="58"/>
    </row>
    <row r="155" spans="1:12" s="9" customFormat="1" ht="25.5">
      <c r="A155" s="190" t="s">
        <v>308</v>
      </c>
      <c r="B155" s="59"/>
      <c r="C155" s="64" t="s">
        <v>202</v>
      </c>
      <c r="D155" s="65" t="s">
        <v>65</v>
      </c>
      <c r="E155" s="183">
        <v>6</v>
      </c>
      <c r="F155" s="55">
        <v>29.11</v>
      </c>
      <c r="G155" s="56">
        <f>F155*$G8</f>
        <v>35.22</v>
      </c>
      <c r="H155" s="56">
        <f t="shared" si="10"/>
        <v>174.66</v>
      </c>
      <c r="I155" s="57">
        <f t="shared" si="11"/>
        <v>211.32</v>
      </c>
      <c r="J155" s="58"/>
      <c r="K155" s="58"/>
      <c r="L155" s="58"/>
    </row>
    <row r="156" spans="1:12" s="9" customFormat="1" ht="25.5">
      <c r="A156" s="190" t="s">
        <v>309</v>
      </c>
      <c r="B156" s="59"/>
      <c r="C156" s="64" t="s">
        <v>203</v>
      </c>
      <c r="D156" s="65" t="s">
        <v>65</v>
      </c>
      <c r="E156" s="185">
        <v>11</v>
      </c>
      <c r="F156" s="55">
        <v>9.01</v>
      </c>
      <c r="G156" s="56">
        <f>F156*$G8</f>
        <v>10.9</v>
      </c>
      <c r="H156" s="56">
        <f t="shared" si="10"/>
        <v>99.11</v>
      </c>
      <c r="I156" s="57">
        <f t="shared" si="11"/>
        <v>119.9</v>
      </c>
      <c r="J156" s="58"/>
      <c r="K156" s="58"/>
      <c r="L156" s="58"/>
    </row>
    <row r="157" spans="1:12" s="9" customFormat="1" ht="25.5">
      <c r="A157" s="190" t="s">
        <v>310</v>
      </c>
      <c r="B157" s="59"/>
      <c r="C157" s="64" t="s">
        <v>204</v>
      </c>
      <c r="D157" s="65" t="s">
        <v>65</v>
      </c>
      <c r="E157" s="185">
        <v>7</v>
      </c>
      <c r="F157" s="55">
        <v>24.5</v>
      </c>
      <c r="G157" s="56">
        <f>F157*$G8</f>
        <v>29.65</v>
      </c>
      <c r="H157" s="56">
        <f t="shared" si="10"/>
        <v>171.5</v>
      </c>
      <c r="I157" s="57">
        <f t="shared" si="11"/>
        <v>207.55</v>
      </c>
      <c r="J157" s="58"/>
      <c r="K157" s="58"/>
      <c r="L157" s="58"/>
    </row>
    <row r="158" spans="1:12" s="9" customFormat="1" ht="27.75" customHeight="1">
      <c r="A158" s="193" t="s">
        <v>311</v>
      </c>
      <c r="B158" s="113"/>
      <c r="C158" s="74" t="s">
        <v>205</v>
      </c>
      <c r="D158" s="114" t="s">
        <v>65</v>
      </c>
      <c r="E158" s="186">
        <v>2</v>
      </c>
      <c r="F158" s="68">
        <v>54.25</v>
      </c>
      <c r="G158" s="56">
        <f>F158*$G8</f>
        <v>65.64</v>
      </c>
      <c r="H158" s="56">
        <f t="shared" si="10"/>
        <v>108.5</v>
      </c>
      <c r="I158" s="57">
        <f t="shared" si="11"/>
        <v>131.28</v>
      </c>
      <c r="J158" s="58"/>
      <c r="K158" s="58"/>
      <c r="L158" s="58"/>
    </row>
    <row r="159" spans="1:12" s="9" customFormat="1" ht="27.75" customHeight="1">
      <c r="A159" s="193" t="s">
        <v>312</v>
      </c>
      <c r="B159" s="113"/>
      <c r="C159" s="71" t="s">
        <v>206</v>
      </c>
      <c r="D159" s="114" t="s">
        <v>65</v>
      </c>
      <c r="E159" s="186">
        <v>5</v>
      </c>
      <c r="F159" s="68">
        <v>186.64</v>
      </c>
      <c r="G159" s="56">
        <f>F159*$G8</f>
        <v>225.83</v>
      </c>
      <c r="H159" s="56">
        <f t="shared" si="10"/>
        <v>933.2</v>
      </c>
      <c r="I159" s="57">
        <f t="shared" si="11"/>
        <v>1129.15</v>
      </c>
      <c r="J159" s="58"/>
      <c r="K159" s="58"/>
      <c r="L159" s="58"/>
    </row>
    <row r="160" spans="1:12" s="9" customFormat="1" ht="27.75" customHeight="1">
      <c r="A160" s="193" t="s">
        <v>313</v>
      </c>
      <c r="B160" s="113"/>
      <c r="C160" s="115" t="s">
        <v>207</v>
      </c>
      <c r="D160" s="114" t="s">
        <v>65</v>
      </c>
      <c r="E160" s="186">
        <v>3</v>
      </c>
      <c r="F160" s="68">
        <v>39.14</v>
      </c>
      <c r="G160" s="56">
        <f>F160*$G8</f>
        <v>47.36</v>
      </c>
      <c r="H160" s="56">
        <f t="shared" si="10"/>
        <v>117.42</v>
      </c>
      <c r="I160" s="57">
        <f t="shared" si="11"/>
        <v>142.08</v>
      </c>
      <c r="J160" s="58"/>
      <c r="K160" s="58"/>
      <c r="L160" s="58"/>
    </row>
    <row r="161" spans="1:12" s="9" customFormat="1" ht="37.5" customHeight="1">
      <c r="A161" s="194" t="s">
        <v>314</v>
      </c>
      <c r="B161" s="113"/>
      <c r="C161" s="116" t="s">
        <v>208</v>
      </c>
      <c r="D161" s="114" t="s">
        <v>65</v>
      </c>
      <c r="E161" s="186">
        <v>6</v>
      </c>
      <c r="F161" s="68">
        <v>101.37</v>
      </c>
      <c r="G161" s="56">
        <f>F161*$G8</f>
        <v>122.66</v>
      </c>
      <c r="H161" s="56">
        <f t="shared" si="10"/>
        <v>608.22</v>
      </c>
      <c r="I161" s="57">
        <f t="shared" si="11"/>
        <v>735.96</v>
      </c>
      <c r="J161" s="58"/>
      <c r="K161" s="58"/>
      <c r="L161" s="58"/>
    </row>
    <row r="162" spans="1:12" s="9" customFormat="1" ht="38.25">
      <c r="A162" s="195" t="s">
        <v>315</v>
      </c>
      <c r="B162" s="113"/>
      <c r="C162" s="115" t="s">
        <v>209</v>
      </c>
      <c r="D162" s="114" t="s">
        <v>77</v>
      </c>
      <c r="E162" s="186">
        <v>2</v>
      </c>
      <c r="F162" s="68">
        <v>350.84</v>
      </c>
      <c r="G162" s="56">
        <f>F162*$G8</f>
        <v>424.52</v>
      </c>
      <c r="H162" s="56">
        <f t="shared" si="10"/>
        <v>701.68</v>
      </c>
      <c r="I162" s="57">
        <f t="shared" si="11"/>
        <v>849.04</v>
      </c>
      <c r="J162" s="39"/>
      <c r="K162" s="39"/>
      <c r="L162" s="39"/>
    </row>
    <row r="163" spans="1:12" s="9" customFormat="1" ht="12.75">
      <c r="A163" s="46" t="s">
        <v>22</v>
      </c>
      <c r="B163" s="46" t="s">
        <v>210</v>
      </c>
      <c r="C163" s="47"/>
      <c r="D163" s="48"/>
      <c r="E163" s="49" t="s">
        <v>1</v>
      </c>
      <c r="F163" s="49"/>
      <c r="G163" s="49" t="s">
        <v>1</v>
      </c>
      <c r="H163" s="50">
        <f>SUM(H164:H169)</f>
        <v>2179.24</v>
      </c>
      <c r="I163" s="50">
        <f>SUM(I164:I169)</f>
        <v>2637.15</v>
      </c>
      <c r="J163" s="58"/>
      <c r="K163" s="58"/>
      <c r="L163" s="58"/>
    </row>
    <row r="164" spans="1:12" s="9" customFormat="1" ht="25.5">
      <c r="A164" s="190" t="s">
        <v>316</v>
      </c>
      <c r="B164" s="59"/>
      <c r="C164" s="64" t="s">
        <v>211</v>
      </c>
      <c r="D164" s="65" t="s">
        <v>38</v>
      </c>
      <c r="E164" s="117">
        <v>60</v>
      </c>
      <c r="F164" s="180">
        <v>23.41</v>
      </c>
      <c r="G164" s="56">
        <f>F164*$G8</f>
        <v>28.33</v>
      </c>
      <c r="H164" s="56">
        <f aca="true" t="shared" si="12" ref="H164:H169">F164*E164</f>
        <v>1404.6</v>
      </c>
      <c r="I164" s="57">
        <f aca="true" t="shared" si="13" ref="I164:I169">E164*G164</f>
        <v>1699.8</v>
      </c>
      <c r="J164" s="58"/>
      <c r="K164" s="58"/>
      <c r="L164" s="58"/>
    </row>
    <row r="165" spans="1:12" s="9" customFormat="1" ht="25.5">
      <c r="A165" s="190" t="s">
        <v>317</v>
      </c>
      <c r="B165" s="59"/>
      <c r="C165" s="64" t="s">
        <v>212</v>
      </c>
      <c r="D165" s="65" t="s">
        <v>38</v>
      </c>
      <c r="E165" s="73">
        <v>15</v>
      </c>
      <c r="F165" s="180">
        <v>29.13</v>
      </c>
      <c r="G165" s="56">
        <f>F165*$G8</f>
        <v>35.25</v>
      </c>
      <c r="H165" s="56">
        <f t="shared" si="12"/>
        <v>436.95</v>
      </c>
      <c r="I165" s="57">
        <f t="shared" si="13"/>
        <v>528.75</v>
      </c>
      <c r="J165" s="58"/>
      <c r="K165" s="58"/>
      <c r="L165" s="58"/>
    </row>
    <row r="166" spans="1:12" s="9" customFormat="1" ht="25.5">
      <c r="A166" s="192" t="s">
        <v>318</v>
      </c>
      <c r="B166" s="113"/>
      <c r="C166" s="118" t="s">
        <v>213</v>
      </c>
      <c r="D166" s="119" t="s">
        <v>65</v>
      </c>
      <c r="E166" s="120">
        <v>1</v>
      </c>
      <c r="F166" s="180">
        <v>76.69</v>
      </c>
      <c r="G166" s="56">
        <f>F166*$G8</f>
        <v>92.79</v>
      </c>
      <c r="H166" s="56">
        <f t="shared" si="12"/>
        <v>76.69</v>
      </c>
      <c r="I166" s="57">
        <f t="shared" si="13"/>
        <v>92.79</v>
      </c>
      <c r="J166" s="58"/>
      <c r="K166" s="58"/>
      <c r="L166" s="58"/>
    </row>
    <row r="167" spans="1:12" s="9" customFormat="1" ht="25.5">
      <c r="A167" s="192" t="s">
        <v>319</v>
      </c>
      <c r="B167" s="113"/>
      <c r="C167" s="118" t="s">
        <v>214</v>
      </c>
      <c r="D167" s="119" t="s">
        <v>65</v>
      </c>
      <c r="E167" s="120">
        <v>1</v>
      </c>
      <c r="F167" s="180">
        <v>85.58</v>
      </c>
      <c r="G167" s="56">
        <f>F167*$G8</f>
        <v>103.55</v>
      </c>
      <c r="H167" s="56">
        <f t="shared" si="12"/>
        <v>85.58</v>
      </c>
      <c r="I167" s="57">
        <f t="shared" si="13"/>
        <v>103.55</v>
      </c>
      <c r="J167" s="58"/>
      <c r="K167" s="58"/>
      <c r="L167" s="58"/>
    </row>
    <row r="168" spans="1:12" s="9" customFormat="1" ht="25.5">
      <c r="A168" s="192" t="s">
        <v>320</v>
      </c>
      <c r="B168" s="113"/>
      <c r="C168" s="64" t="s">
        <v>215</v>
      </c>
      <c r="D168" s="119" t="s">
        <v>65</v>
      </c>
      <c r="E168" s="120">
        <v>2</v>
      </c>
      <c r="F168" s="180">
        <v>54.23</v>
      </c>
      <c r="G168" s="56">
        <f>F168*$G8</f>
        <v>65.62</v>
      </c>
      <c r="H168" s="56">
        <f t="shared" si="12"/>
        <v>108.46</v>
      </c>
      <c r="I168" s="57">
        <f t="shared" si="13"/>
        <v>131.24</v>
      </c>
      <c r="J168" s="58"/>
      <c r="K168" s="58"/>
      <c r="L168" s="58"/>
    </row>
    <row r="169" spans="1:19" ht="25.5">
      <c r="A169" s="190" t="s">
        <v>321</v>
      </c>
      <c r="B169" s="59"/>
      <c r="C169" s="64" t="s">
        <v>216</v>
      </c>
      <c r="D169" s="65" t="s">
        <v>65</v>
      </c>
      <c r="E169" s="73">
        <v>1</v>
      </c>
      <c r="F169" s="180">
        <v>66.96</v>
      </c>
      <c r="G169" s="56">
        <f>F169*$G8</f>
        <v>81.02</v>
      </c>
      <c r="H169" s="56">
        <f t="shared" si="12"/>
        <v>66.96</v>
      </c>
      <c r="I169" s="57">
        <f t="shared" si="13"/>
        <v>81.02</v>
      </c>
      <c r="J169" s="39"/>
      <c r="K169" s="39"/>
      <c r="L169" s="39"/>
      <c r="M169"/>
      <c r="N169"/>
      <c r="O169"/>
      <c r="P169"/>
      <c r="S169"/>
    </row>
    <row r="170" spans="1:19" ht="12.75">
      <c r="A170" s="46" t="s">
        <v>39</v>
      </c>
      <c r="B170" s="46" t="s">
        <v>217</v>
      </c>
      <c r="C170" s="47"/>
      <c r="D170" s="48"/>
      <c r="E170" s="49"/>
      <c r="F170" s="49"/>
      <c r="G170" s="47" t="s">
        <v>1</v>
      </c>
      <c r="H170" s="50">
        <f>SUM(H171:H175)</f>
        <v>4257.79</v>
      </c>
      <c r="I170" s="50">
        <f>SUM(I171:I175)</f>
        <v>5151.86</v>
      </c>
      <c r="J170" s="58"/>
      <c r="K170" s="58"/>
      <c r="L170" s="58"/>
      <c r="M170"/>
      <c r="N170"/>
      <c r="O170"/>
      <c r="P170"/>
      <c r="S170"/>
    </row>
    <row r="171" spans="1:19" ht="25.5">
      <c r="A171" s="188" t="s">
        <v>322</v>
      </c>
      <c r="B171" s="59"/>
      <c r="C171" s="64" t="s">
        <v>218</v>
      </c>
      <c r="D171" s="65" t="s">
        <v>38</v>
      </c>
      <c r="E171" s="121">
        <v>20</v>
      </c>
      <c r="F171" s="180">
        <v>26.23</v>
      </c>
      <c r="G171" s="56">
        <f>F171*$G8</f>
        <v>31.74</v>
      </c>
      <c r="H171" s="56">
        <f>F171*E171</f>
        <v>524.6</v>
      </c>
      <c r="I171" s="57">
        <f>E171*G171</f>
        <v>634.8</v>
      </c>
      <c r="J171" s="58"/>
      <c r="K171" s="58"/>
      <c r="L171" s="58"/>
      <c r="M171"/>
      <c r="N171"/>
      <c r="O171"/>
      <c r="P171"/>
      <c r="S171"/>
    </row>
    <row r="172" spans="1:19" ht="25.5">
      <c r="A172" s="188" t="s">
        <v>323</v>
      </c>
      <c r="B172" s="59"/>
      <c r="C172" s="64" t="s">
        <v>219</v>
      </c>
      <c r="D172" s="65" t="s">
        <v>38</v>
      </c>
      <c r="E172" s="73">
        <v>12</v>
      </c>
      <c r="F172" s="55">
        <v>32.99</v>
      </c>
      <c r="G172" s="56">
        <f>F172*$G8</f>
        <v>39.92</v>
      </c>
      <c r="H172" s="56">
        <f>F172*E172</f>
        <v>395.88</v>
      </c>
      <c r="I172" s="57">
        <f>E172*G172</f>
        <v>479.04</v>
      </c>
      <c r="J172" s="58"/>
      <c r="K172" s="58"/>
      <c r="L172" s="58"/>
      <c r="M172"/>
      <c r="N172"/>
      <c r="O172"/>
      <c r="P172"/>
      <c r="S172"/>
    </row>
    <row r="173" spans="1:19" ht="25.5">
      <c r="A173" s="188" t="s">
        <v>324</v>
      </c>
      <c r="B173" s="59"/>
      <c r="C173" s="64" t="s">
        <v>220</v>
      </c>
      <c r="D173" s="65" t="s">
        <v>38</v>
      </c>
      <c r="E173" s="73">
        <v>40</v>
      </c>
      <c r="F173" s="55">
        <v>57.25</v>
      </c>
      <c r="G173" s="56">
        <f>F173*$G8</f>
        <v>69.27</v>
      </c>
      <c r="H173" s="56">
        <f>F173*E173</f>
        <v>2290</v>
      </c>
      <c r="I173" s="57">
        <f>E173*G173</f>
        <v>2770.8</v>
      </c>
      <c r="J173" s="58"/>
      <c r="K173" s="58"/>
      <c r="L173" s="58"/>
      <c r="M173"/>
      <c r="N173"/>
      <c r="O173"/>
      <c r="P173"/>
      <c r="S173"/>
    </row>
    <row r="174" spans="1:19" ht="25.5">
      <c r="A174" s="188" t="s">
        <v>325</v>
      </c>
      <c r="B174" s="59"/>
      <c r="C174" s="64" t="s">
        <v>221</v>
      </c>
      <c r="D174" s="65" t="s">
        <v>65</v>
      </c>
      <c r="E174" s="73">
        <v>3</v>
      </c>
      <c r="F174" s="55">
        <v>73.01</v>
      </c>
      <c r="G174" s="56">
        <f>F174*$G8</f>
        <v>88.34</v>
      </c>
      <c r="H174" s="56">
        <f>F174*E174</f>
        <v>219.03</v>
      </c>
      <c r="I174" s="57">
        <f>E174*G174</f>
        <v>265.02</v>
      </c>
      <c r="J174" s="58"/>
      <c r="K174" s="58"/>
      <c r="L174" s="58"/>
      <c r="M174"/>
      <c r="N174"/>
      <c r="O174"/>
      <c r="P174"/>
      <c r="S174"/>
    </row>
    <row r="175" spans="1:19" ht="38.25">
      <c r="A175" s="64" t="s">
        <v>222</v>
      </c>
      <c r="B175" s="59"/>
      <c r="C175" s="64" t="s">
        <v>223</v>
      </c>
      <c r="D175" s="65" t="s">
        <v>65</v>
      </c>
      <c r="E175" s="73">
        <v>4</v>
      </c>
      <c r="F175" s="55">
        <v>207.07</v>
      </c>
      <c r="G175" s="56">
        <f>F175*$G8</f>
        <v>250.55</v>
      </c>
      <c r="H175" s="56">
        <f>F175*E175</f>
        <v>828.28</v>
      </c>
      <c r="I175" s="57">
        <f>E175*G175</f>
        <v>1002.2</v>
      </c>
      <c r="J175" s="58"/>
      <c r="K175" s="58"/>
      <c r="L175" s="58"/>
      <c r="M175"/>
      <c r="N175"/>
      <c r="O175"/>
      <c r="P175"/>
      <c r="S175"/>
    </row>
    <row r="176" spans="1:12" s="9" customFormat="1" ht="12.75">
      <c r="A176" s="47" t="s">
        <v>391</v>
      </c>
      <c r="B176" s="47"/>
      <c r="C176" s="47" t="s">
        <v>385</v>
      </c>
      <c r="D176" s="213"/>
      <c r="E176" s="47"/>
      <c r="F176" s="47"/>
      <c r="G176" s="47"/>
      <c r="H176" s="50">
        <f>SUM(H177:H183)</f>
        <v>19517.05</v>
      </c>
      <c r="I176" s="50">
        <f>SUM(I177:I183)</f>
        <v>23613.19</v>
      </c>
      <c r="J176" s="39"/>
      <c r="K176" s="39"/>
      <c r="L176" s="39"/>
    </row>
    <row r="177" spans="1:12" s="3" customFormat="1" ht="25.5">
      <c r="A177" s="222" t="s">
        <v>394</v>
      </c>
      <c r="B177" s="215"/>
      <c r="C177" s="216" t="s">
        <v>392</v>
      </c>
      <c r="D177" s="109" t="s">
        <v>65</v>
      </c>
      <c r="E177" s="217">
        <v>1</v>
      </c>
      <c r="F177" s="218">
        <v>9479.6</v>
      </c>
      <c r="G177" s="219">
        <f>F177*$G8</f>
        <v>11470.32</v>
      </c>
      <c r="H177" s="219">
        <f aca="true" t="shared" si="14" ref="H177:H183">F177*E177</f>
        <v>9479.6</v>
      </c>
      <c r="I177" s="220">
        <f aca="true" t="shared" si="15" ref="I177:I183">E177*G177</f>
        <v>11470.32</v>
      </c>
      <c r="J177" s="221"/>
      <c r="K177" s="221"/>
      <c r="L177" s="221"/>
    </row>
    <row r="178" spans="1:12" s="9" customFormat="1" ht="30" customHeight="1">
      <c r="A178" s="190" t="s">
        <v>369</v>
      </c>
      <c r="B178" s="59"/>
      <c r="C178" s="214" t="s">
        <v>386</v>
      </c>
      <c r="D178" s="65" t="s">
        <v>26</v>
      </c>
      <c r="E178" s="73">
        <v>6.3</v>
      </c>
      <c r="F178" s="55">
        <v>46.8</v>
      </c>
      <c r="G178" s="56">
        <f>F178*$G8</f>
        <v>56.63</v>
      </c>
      <c r="H178" s="56">
        <f t="shared" si="14"/>
        <v>294.84</v>
      </c>
      <c r="I178" s="57">
        <f t="shared" si="15"/>
        <v>356.77</v>
      </c>
      <c r="J178" s="58"/>
      <c r="K178" s="58"/>
      <c r="L178" s="58"/>
    </row>
    <row r="179" spans="1:12" s="9" customFormat="1" ht="25.5">
      <c r="A179" s="204" t="s">
        <v>374</v>
      </c>
      <c r="B179" s="59"/>
      <c r="C179" s="214" t="s">
        <v>387</v>
      </c>
      <c r="D179" s="65" t="s">
        <v>38</v>
      </c>
      <c r="E179" s="73">
        <v>30</v>
      </c>
      <c r="F179" s="55">
        <v>37.86</v>
      </c>
      <c r="G179" s="56">
        <f>F179*$G8</f>
        <v>45.81</v>
      </c>
      <c r="H179" s="56">
        <f t="shared" si="14"/>
        <v>1135.8</v>
      </c>
      <c r="I179" s="57">
        <f t="shared" si="15"/>
        <v>1374.3</v>
      </c>
      <c r="J179" s="39"/>
      <c r="K179" s="39"/>
      <c r="L179" s="39"/>
    </row>
    <row r="180" spans="1:12" s="9" customFormat="1" ht="25.5">
      <c r="A180" s="190" t="s">
        <v>371</v>
      </c>
      <c r="B180" s="59"/>
      <c r="C180" s="214" t="s">
        <v>388</v>
      </c>
      <c r="D180" s="65" t="s">
        <v>21</v>
      </c>
      <c r="E180" s="73">
        <v>8.4</v>
      </c>
      <c r="F180" s="55">
        <v>66.44</v>
      </c>
      <c r="G180" s="56">
        <f>F180*$G8</f>
        <v>80.39</v>
      </c>
      <c r="H180" s="56">
        <f t="shared" si="14"/>
        <v>558.1</v>
      </c>
      <c r="I180" s="57">
        <f t="shared" si="15"/>
        <v>675.28</v>
      </c>
      <c r="J180" s="39"/>
      <c r="K180" s="39"/>
      <c r="L180" s="39"/>
    </row>
    <row r="181" spans="1:12" s="9" customFormat="1" ht="25.5">
      <c r="A181" s="190" t="s">
        <v>367</v>
      </c>
      <c r="B181" s="59"/>
      <c r="C181" s="214" t="s">
        <v>389</v>
      </c>
      <c r="D181" s="65" t="s">
        <v>45</v>
      </c>
      <c r="E181" s="73">
        <v>832</v>
      </c>
      <c r="F181" s="55">
        <v>6.49</v>
      </c>
      <c r="G181" s="56">
        <f>F181*$G8</f>
        <v>7.85</v>
      </c>
      <c r="H181" s="56">
        <f t="shared" si="14"/>
        <v>5399.68</v>
      </c>
      <c r="I181" s="57">
        <f t="shared" si="15"/>
        <v>6531.2</v>
      </c>
      <c r="J181" s="58"/>
      <c r="K181" s="58"/>
      <c r="L181" s="58"/>
    </row>
    <row r="182" spans="1:12" s="9" customFormat="1" ht="25.5">
      <c r="A182" s="190" t="s">
        <v>372</v>
      </c>
      <c r="B182" s="59"/>
      <c r="C182" s="64" t="s">
        <v>47</v>
      </c>
      <c r="D182" s="65" t="s">
        <v>26</v>
      </c>
      <c r="E182" s="73">
        <v>6.3</v>
      </c>
      <c r="F182" s="55">
        <v>131.56</v>
      </c>
      <c r="G182" s="56">
        <f>F182*$G8</f>
        <v>159.19</v>
      </c>
      <c r="H182" s="56">
        <f t="shared" si="14"/>
        <v>828.83</v>
      </c>
      <c r="I182" s="57">
        <f t="shared" si="15"/>
        <v>1002.9</v>
      </c>
      <c r="J182" s="58"/>
      <c r="K182" s="58"/>
      <c r="L182" s="58"/>
    </row>
    <row r="183" spans="1:12" s="9" customFormat="1" ht="25.5">
      <c r="A183" s="190" t="s">
        <v>364</v>
      </c>
      <c r="B183" s="59"/>
      <c r="C183" s="214" t="s">
        <v>390</v>
      </c>
      <c r="D183" s="65" t="s">
        <v>26</v>
      </c>
      <c r="E183" s="73">
        <v>6.3</v>
      </c>
      <c r="F183" s="55">
        <v>288.92</v>
      </c>
      <c r="G183" s="56">
        <f>F183*$G8</f>
        <v>349.59</v>
      </c>
      <c r="H183" s="56">
        <f t="shared" si="14"/>
        <v>1820.2</v>
      </c>
      <c r="I183" s="57">
        <f t="shared" si="15"/>
        <v>2202.42</v>
      </c>
      <c r="J183" s="39"/>
      <c r="K183" s="39"/>
      <c r="L183" s="39"/>
    </row>
    <row r="184" spans="1:12" s="9" customFormat="1" ht="12.75">
      <c r="A184" s="40" t="s">
        <v>224</v>
      </c>
      <c r="B184" s="40" t="s">
        <v>225</v>
      </c>
      <c r="C184" s="41"/>
      <c r="D184" s="42"/>
      <c r="E184" s="43" t="s">
        <v>1</v>
      </c>
      <c r="F184" s="43"/>
      <c r="G184" s="43"/>
      <c r="H184" s="44">
        <f>SUM(H185:H185)</f>
        <v>7028.84</v>
      </c>
      <c r="I184" s="44">
        <f>SUM(I185:I185)</f>
        <v>8503.29</v>
      </c>
      <c r="J184" s="39"/>
      <c r="K184" s="39"/>
      <c r="L184" s="39"/>
    </row>
    <row r="185" spans="1:12" s="9" customFormat="1" ht="12.75">
      <c r="A185" s="46" t="s">
        <v>226</v>
      </c>
      <c r="B185" s="46" t="s">
        <v>227</v>
      </c>
      <c r="C185" s="47" t="s">
        <v>228</v>
      </c>
      <c r="D185" s="48"/>
      <c r="E185" s="49"/>
      <c r="F185" s="49"/>
      <c r="G185" s="49"/>
      <c r="H185" s="50">
        <f>SUM(H186:H187)</f>
        <v>7028.84</v>
      </c>
      <c r="I185" s="50">
        <f>SUM(I186:I187)</f>
        <v>8503.29</v>
      </c>
      <c r="J185" s="128"/>
      <c r="K185" s="128"/>
      <c r="L185" s="128"/>
    </row>
    <row r="186" spans="1:12" s="9" customFormat="1" ht="38.25">
      <c r="A186" s="191" t="s">
        <v>326</v>
      </c>
      <c r="B186" s="122"/>
      <c r="C186" s="60" t="s">
        <v>229</v>
      </c>
      <c r="D186" s="61" t="s">
        <v>26</v>
      </c>
      <c r="E186" s="187">
        <v>16</v>
      </c>
      <c r="F186" s="55">
        <v>89.18</v>
      </c>
      <c r="G186" s="56">
        <f>F186*$G8</f>
        <v>107.91</v>
      </c>
      <c r="H186" s="56">
        <f>F186*E186</f>
        <v>1426.88</v>
      </c>
      <c r="I186" s="57">
        <f>E186*G186</f>
        <v>1726.56</v>
      </c>
      <c r="J186" s="135"/>
      <c r="K186" s="135"/>
      <c r="L186" s="135"/>
    </row>
    <row r="187" spans="1:19" ht="25.5">
      <c r="A187" s="188" t="s">
        <v>327</v>
      </c>
      <c r="B187" s="59"/>
      <c r="C187" s="64" t="s">
        <v>228</v>
      </c>
      <c r="D187" s="65" t="s">
        <v>21</v>
      </c>
      <c r="E187" s="183">
        <v>513</v>
      </c>
      <c r="F187" s="55">
        <v>10.92</v>
      </c>
      <c r="G187" s="56">
        <f>F187*$G8</f>
        <v>13.21</v>
      </c>
      <c r="H187" s="56">
        <f>F187*E187</f>
        <v>5601.96</v>
      </c>
      <c r="I187" s="57">
        <f>E187*G187</f>
        <v>6776.73</v>
      </c>
      <c r="J187" s="142"/>
      <c r="K187" s="142"/>
      <c r="L187" s="142"/>
      <c r="M187"/>
      <c r="N187"/>
      <c r="O187" s="5"/>
      <c r="P187"/>
      <c r="S187"/>
    </row>
    <row r="188" spans="1:9" ht="12.75">
      <c r="A188" s="40" t="s">
        <v>230</v>
      </c>
      <c r="B188" s="40" t="s">
        <v>231</v>
      </c>
      <c r="C188" s="41"/>
      <c r="D188" s="42"/>
      <c r="E188" s="43" t="s">
        <v>1</v>
      </c>
      <c r="F188" s="43"/>
      <c r="G188" s="43"/>
      <c r="H188" s="44">
        <f>+H189</f>
        <v>17322.12</v>
      </c>
      <c r="I188" s="44">
        <f>+I189</f>
        <v>20959.36</v>
      </c>
    </row>
    <row r="189" spans="1:9" ht="12.75">
      <c r="A189" s="46" t="s">
        <v>232</v>
      </c>
      <c r="B189" s="46" t="s">
        <v>233</v>
      </c>
      <c r="C189" s="47"/>
      <c r="D189" s="48"/>
      <c r="E189" s="49"/>
      <c r="F189" s="49"/>
      <c r="G189" s="49"/>
      <c r="H189" s="50">
        <f>SUM(H190:H192)</f>
        <v>17322.12</v>
      </c>
      <c r="I189" s="50">
        <f>SUM(I190:I192)</f>
        <v>20959.36</v>
      </c>
    </row>
    <row r="190" spans="1:9" ht="25.5">
      <c r="A190" s="188" t="s">
        <v>328</v>
      </c>
      <c r="B190" s="59"/>
      <c r="C190" s="188" t="s">
        <v>257</v>
      </c>
      <c r="D190" s="65" t="s">
        <v>21</v>
      </c>
      <c r="E190" s="185">
        <v>90</v>
      </c>
      <c r="F190" s="55">
        <v>115.68</v>
      </c>
      <c r="G190" s="56">
        <f>F190*$G8</f>
        <v>139.97</v>
      </c>
      <c r="H190" s="56">
        <f>F190*E190</f>
        <v>10411.2</v>
      </c>
      <c r="I190" s="57">
        <f>E190*G190</f>
        <v>12597.3</v>
      </c>
    </row>
    <row r="191" spans="1:9" ht="25.5">
      <c r="A191" s="189" t="s">
        <v>329</v>
      </c>
      <c r="B191" s="122"/>
      <c r="C191" s="189" t="s">
        <v>258</v>
      </c>
      <c r="D191" s="61" t="s">
        <v>26</v>
      </c>
      <c r="E191" s="187">
        <v>4.5</v>
      </c>
      <c r="F191" s="62">
        <v>603.63</v>
      </c>
      <c r="G191" s="57">
        <f>F191*$G8</f>
        <v>730.39</v>
      </c>
      <c r="H191" s="57">
        <f>F191*E191</f>
        <v>2716.34</v>
      </c>
      <c r="I191" s="57">
        <f>E191*G191</f>
        <v>3286.76</v>
      </c>
    </row>
    <row r="192" spans="1:9" ht="63.75">
      <c r="A192" s="189" t="s">
        <v>329</v>
      </c>
      <c r="B192" s="122"/>
      <c r="C192" s="60" t="s">
        <v>234</v>
      </c>
      <c r="D192" s="61" t="s">
        <v>21</v>
      </c>
      <c r="E192" s="187">
        <v>87.46</v>
      </c>
      <c r="F192" s="62">
        <v>47.96</v>
      </c>
      <c r="G192" s="57">
        <f>F192*$G8</f>
        <v>58.03</v>
      </c>
      <c r="H192" s="57">
        <f>F192*E192</f>
        <v>4194.58</v>
      </c>
      <c r="I192" s="57">
        <f>E192*G192</f>
        <v>5075.3</v>
      </c>
    </row>
    <row r="193" spans="1:9" ht="12.75">
      <c r="A193" s="123"/>
      <c r="B193" s="9"/>
      <c r="C193" s="124" t="s">
        <v>235</v>
      </c>
      <c r="D193" s="125"/>
      <c r="E193" s="126"/>
      <c r="F193" s="126"/>
      <c r="G193" s="126"/>
      <c r="H193" s="127">
        <f>SUM(H188,H184,H144,H86,H79,H73,H65,H59,H56,H53,H44,H42,H38,H32,H18,H9)</f>
        <v>423999.63</v>
      </c>
      <c r="I193" s="127" t="s">
        <v>1</v>
      </c>
    </row>
    <row r="194" spans="1:9" ht="12.75">
      <c r="A194" s="129"/>
      <c r="B194" s="130"/>
      <c r="C194" s="131" t="s">
        <v>397</v>
      </c>
      <c r="D194" s="132"/>
      <c r="E194" s="133"/>
      <c r="F194" s="133"/>
      <c r="G194" s="133"/>
      <c r="H194" s="134"/>
      <c r="I194" s="134">
        <v>0.21</v>
      </c>
    </row>
    <row r="195" spans="1:9" ht="12.75">
      <c r="A195" s="136"/>
      <c r="B195" s="137"/>
      <c r="C195" s="138" t="s">
        <v>236</v>
      </c>
      <c r="D195" s="139"/>
      <c r="E195" s="140"/>
      <c r="F195" s="140"/>
      <c r="G195" s="140"/>
      <c r="H195" s="141"/>
      <c r="I195" s="141">
        <f>SUM(I188,I184,I144,I86,I79,I73,I65,I59,I56,I53,I49,I44,I42,I38,I32,I18,I9)</f>
        <v>574053.23</v>
      </c>
    </row>
    <row r="196" spans="1:9" ht="12.75">
      <c r="A196" s="227"/>
      <c r="B196" s="227"/>
      <c r="C196" s="227"/>
      <c r="D196" s="227"/>
      <c r="E196" s="227"/>
      <c r="F196" s="227"/>
      <c r="G196" s="227"/>
      <c r="H196" s="227"/>
      <c r="I196" s="227"/>
    </row>
    <row r="211" ht="12.75">
      <c r="C211" s="143"/>
    </row>
    <row r="212" ht="12.75">
      <c r="C212" s="144"/>
    </row>
    <row r="213" ht="12.75">
      <c r="C213" s="144"/>
    </row>
    <row r="214" ht="12.75">
      <c r="C214" s="144"/>
    </row>
    <row r="215" spans="1:8" ht="12.75">
      <c r="A215"/>
      <c r="B215"/>
      <c r="C215" s="144"/>
      <c r="D215" s="145"/>
      <c r="E215"/>
      <c r="F215"/>
      <c r="G215"/>
      <c r="H215"/>
    </row>
    <row r="216" spans="1:8" ht="12.75">
      <c r="A216"/>
      <c r="B216"/>
      <c r="C216" s="146"/>
      <c r="D216" s="145"/>
      <c r="E216"/>
      <c r="F216"/>
      <c r="G216"/>
      <c r="H216" s="147"/>
    </row>
    <row r="217" spans="1:8" ht="12.75">
      <c r="A217"/>
      <c r="B217"/>
      <c r="C217" s="148"/>
      <c r="D217" s="145"/>
      <c r="E217"/>
      <c r="F217"/>
      <c r="G217"/>
      <c r="H217" s="149"/>
    </row>
    <row r="218" spans="1:8" ht="12.75">
      <c r="A218"/>
      <c r="B218"/>
      <c r="C218" s="150"/>
      <c r="D218" s="145"/>
      <c r="E218"/>
      <c r="F218"/>
      <c r="G218"/>
      <c r="H218"/>
    </row>
  </sheetData>
  <sheetProtection selectLockedCells="1" selectUnlockedCells="1"/>
  <mergeCells count="5">
    <mergeCell ref="A1:I1"/>
    <mergeCell ref="C2:E2"/>
    <mergeCell ref="C5:F5"/>
    <mergeCell ref="A6:I6"/>
    <mergeCell ref="A196:I196"/>
  </mergeCells>
  <printOptions horizontalCentered="1"/>
  <pageMargins left="0.19652777777777777" right="0.11805555555555555" top="1.3777777777777778" bottom="1.1416666666666666" header="0.5118055555555555" footer="0.5118055555555555"/>
  <pageSetup horizontalDpi="300" verticalDpi="300" orientation="portrait" paperSize="9" scale="80" r:id="rId2"/>
  <headerFooter alignWithMargins="0">
    <oddHeader>&amp;C&amp;18 PREFEITURA MUNICIPAL DE PIRASSUNUNGA
&amp;14SECRETARIA MUNICIPAL DE OBRAS E SERVIÇOS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PageLayoutView="0" workbookViewId="0" topLeftCell="A25">
      <selection activeCell="H27" sqref="H27"/>
    </sheetView>
  </sheetViews>
  <sheetFormatPr defaultColWidth="9.140625" defaultRowHeight="12.75"/>
  <cols>
    <col min="5" max="5" width="7.7109375" style="0" customWidth="1"/>
    <col min="6" max="6" width="12.140625" style="0" customWidth="1"/>
    <col min="7" max="7" width="11.140625" style="0" customWidth="1"/>
    <col min="8" max="14" width="12.140625" style="0" customWidth="1"/>
    <col min="15" max="15" width="12.28125" style="0" customWidth="1"/>
  </cols>
  <sheetData>
    <row r="1" spans="1:15" ht="12.75">
      <c r="A1" s="239" t="s">
        <v>237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</row>
    <row r="3" spans="1:15" ht="15.75">
      <c r="A3" s="233" t="s">
        <v>238</v>
      </c>
      <c r="B3" s="233"/>
      <c r="C3" s="233"/>
      <c r="D3" s="233"/>
      <c r="E3" s="233"/>
      <c r="F3" s="233"/>
      <c r="G3" s="151"/>
      <c r="H3" s="152"/>
      <c r="I3" s="152"/>
      <c r="J3" s="152"/>
      <c r="K3" s="152"/>
      <c r="L3" s="152"/>
      <c r="M3" s="152"/>
      <c r="N3" s="152"/>
      <c r="O3" s="153"/>
    </row>
    <row r="4" spans="1:15" ht="15.75" customHeight="1">
      <c r="A4" s="240" t="s">
        <v>239</v>
      </c>
      <c r="B4" s="240"/>
      <c r="C4" s="240"/>
      <c r="D4" s="240"/>
      <c r="E4" s="240"/>
      <c r="F4" s="240"/>
      <c r="G4" s="241" t="s">
        <v>240</v>
      </c>
      <c r="H4" s="241"/>
      <c r="I4" s="241"/>
      <c r="J4" s="241"/>
      <c r="K4" s="241"/>
      <c r="L4" s="154"/>
      <c r="M4" s="154"/>
      <c r="N4" s="146"/>
      <c r="O4" s="155"/>
    </row>
    <row r="5" spans="1:15" ht="18">
      <c r="A5" s="242" t="s">
        <v>241</v>
      </c>
      <c r="B5" s="242"/>
      <c r="C5" s="242"/>
      <c r="D5" s="242"/>
      <c r="E5" s="242"/>
      <c r="F5" s="242"/>
      <c r="G5" s="156"/>
      <c r="H5" s="243" t="s">
        <v>242</v>
      </c>
      <c r="I5" s="243"/>
      <c r="J5" s="243"/>
      <c r="K5" s="243"/>
      <c r="L5" s="157"/>
      <c r="M5" s="157"/>
      <c r="N5" s="146"/>
      <c r="O5" s="155"/>
    </row>
    <row r="6" spans="1:15" ht="12.75">
      <c r="A6" s="236" t="s">
        <v>1</v>
      </c>
      <c r="B6" s="236"/>
      <c r="C6" s="236"/>
      <c r="D6" s="236"/>
      <c r="E6" s="236"/>
      <c r="F6" s="236"/>
      <c r="G6" s="158"/>
      <c r="H6" s="158"/>
      <c r="I6" s="158"/>
      <c r="J6" s="158"/>
      <c r="K6" s="158"/>
      <c r="L6" s="158"/>
      <c r="M6" s="158"/>
      <c r="N6" s="158"/>
      <c r="O6" s="159">
        <v>43837</v>
      </c>
    </row>
    <row r="8" spans="1:15" ht="12.75">
      <c r="A8" s="160" t="s">
        <v>243</v>
      </c>
      <c r="B8" s="237" t="s">
        <v>244</v>
      </c>
      <c r="C8" s="237"/>
      <c r="D8" s="237"/>
      <c r="E8" s="237"/>
      <c r="F8" s="161" t="s">
        <v>245</v>
      </c>
      <c r="G8" s="160">
        <v>1</v>
      </c>
      <c r="H8" s="160">
        <v>2</v>
      </c>
      <c r="I8" s="162">
        <v>3</v>
      </c>
      <c r="J8" s="162">
        <v>4</v>
      </c>
      <c r="K8" s="162">
        <v>5</v>
      </c>
      <c r="L8" s="162">
        <v>6</v>
      </c>
      <c r="M8" s="162">
        <v>7</v>
      </c>
      <c r="N8" s="162">
        <v>8</v>
      </c>
      <c r="O8" s="160" t="s">
        <v>246</v>
      </c>
    </row>
    <row r="9" spans="1:18" ht="12.75">
      <c r="A9" s="229">
        <v>1</v>
      </c>
      <c r="B9" s="238" t="s">
        <v>247</v>
      </c>
      <c r="C9" s="238"/>
      <c r="D9" s="238"/>
      <c r="E9" s="238"/>
      <c r="F9" s="231">
        <f>PLAN!I9</f>
        <v>5221.87</v>
      </c>
      <c r="G9" s="163">
        <f>F9*G10</f>
        <v>5221.87</v>
      </c>
      <c r="H9" s="164">
        <f>F9*H10</f>
        <v>0</v>
      </c>
      <c r="I9" s="164">
        <f>F9*I10</f>
        <v>0</v>
      </c>
      <c r="J9" s="164">
        <f>F9*J10</f>
        <v>0</v>
      </c>
      <c r="K9" s="164">
        <f>F9*K10</f>
        <v>0</v>
      </c>
      <c r="L9" s="164">
        <f>F9*L10</f>
        <v>0</v>
      </c>
      <c r="M9" s="164">
        <f>F9*M10</f>
        <v>0</v>
      </c>
      <c r="N9" s="164">
        <f>K9*N10</f>
        <v>0</v>
      </c>
      <c r="O9" s="163">
        <f aca="true" t="shared" si="0" ref="O9:O42">SUM(G9:N9)</f>
        <v>5221.87</v>
      </c>
      <c r="Q9" s="165"/>
      <c r="R9" s="165"/>
    </row>
    <row r="10" spans="1:15" ht="12.75">
      <c r="A10" s="229"/>
      <c r="B10" s="232"/>
      <c r="C10" s="232"/>
      <c r="D10" s="232"/>
      <c r="E10" s="232"/>
      <c r="F10" s="231"/>
      <c r="G10" s="166">
        <v>1</v>
      </c>
      <c r="H10" s="167">
        <v>0</v>
      </c>
      <c r="I10" s="167">
        <v>0</v>
      </c>
      <c r="J10" s="167">
        <v>0</v>
      </c>
      <c r="K10" s="167">
        <v>0</v>
      </c>
      <c r="L10" s="167"/>
      <c r="M10" s="167"/>
      <c r="N10" s="167">
        <v>0</v>
      </c>
      <c r="O10" s="166">
        <f t="shared" si="0"/>
        <v>1</v>
      </c>
    </row>
    <row r="11" spans="1:18" ht="12.75">
      <c r="A11" s="229">
        <v>2</v>
      </c>
      <c r="B11" s="230" t="s">
        <v>248</v>
      </c>
      <c r="C11" s="230"/>
      <c r="D11" s="230"/>
      <c r="E11" s="230"/>
      <c r="F11" s="231">
        <f>PLAN!I18</f>
        <v>29021.88</v>
      </c>
      <c r="G11" s="163">
        <f>F11*G12</f>
        <v>20315.32</v>
      </c>
      <c r="H11" s="163">
        <f>F11*H12</f>
        <v>8706.56</v>
      </c>
      <c r="I11" s="168">
        <f>F11*I12</f>
        <v>0</v>
      </c>
      <c r="J11" s="168">
        <f>F11*J12</f>
        <v>0</v>
      </c>
      <c r="K11" s="168">
        <f>F11*K12</f>
        <v>0</v>
      </c>
      <c r="L11" s="168">
        <f>F11*L12</f>
        <v>0</v>
      </c>
      <c r="M11" s="168">
        <f>F11*M12</f>
        <v>0</v>
      </c>
      <c r="N11" s="168">
        <f>K11*N12</f>
        <v>0</v>
      </c>
      <c r="O11" s="163">
        <f t="shared" si="0"/>
        <v>29021.88</v>
      </c>
      <c r="Q11" s="165"/>
      <c r="R11" s="165"/>
    </row>
    <row r="12" spans="1:15" ht="12.75">
      <c r="A12" s="229"/>
      <c r="B12" s="232"/>
      <c r="C12" s="232"/>
      <c r="D12" s="232"/>
      <c r="E12" s="232"/>
      <c r="F12" s="231"/>
      <c r="G12" s="166">
        <v>0.7</v>
      </c>
      <c r="H12" s="166">
        <v>0.3</v>
      </c>
      <c r="I12" s="169">
        <v>0</v>
      </c>
      <c r="J12" s="169">
        <v>0</v>
      </c>
      <c r="K12" s="169">
        <v>0</v>
      </c>
      <c r="L12" s="169"/>
      <c r="M12" s="169"/>
      <c r="N12" s="169">
        <v>0</v>
      </c>
      <c r="O12" s="166">
        <f t="shared" si="0"/>
        <v>1</v>
      </c>
    </row>
    <row r="13" spans="1:18" ht="12.75">
      <c r="A13" s="229">
        <v>3</v>
      </c>
      <c r="B13" s="230" t="s">
        <v>50</v>
      </c>
      <c r="C13" s="230"/>
      <c r="D13" s="230"/>
      <c r="E13" s="230"/>
      <c r="F13" s="231">
        <f>PLAN!I32</f>
        <v>28040.61</v>
      </c>
      <c r="G13" s="163">
        <v>4206.1</v>
      </c>
      <c r="H13" s="163">
        <f>F13*H14</f>
        <v>12618.27</v>
      </c>
      <c r="I13" s="170">
        <f>F13*I14</f>
        <v>11216.24</v>
      </c>
      <c r="J13" s="164">
        <f>I13*J14</f>
        <v>0</v>
      </c>
      <c r="K13" s="164">
        <f>F13*K14</f>
        <v>0</v>
      </c>
      <c r="L13" s="164">
        <f>F13*L14</f>
        <v>0</v>
      </c>
      <c r="M13" s="164">
        <f>F13*M14</f>
        <v>0</v>
      </c>
      <c r="N13" s="164">
        <f>K13*N14</f>
        <v>0</v>
      </c>
      <c r="O13" s="163">
        <f t="shared" si="0"/>
        <v>28040.61</v>
      </c>
      <c r="Q13" s="165"/>
      <c r="R13" s="165"/>
    </row>
    <row r="14" spans="1:15" ht="12.75">
      <c r="A14" s="229"/>
      <c r="B14" s="232"/>
      <c r="C14" s="232"/>
      <c r="D14" s="232"/>
      <c r="E14" s="232"/>
      <c r="F14" s="231"/>
      <c r="G14" s="166">
        <v>0.15</v>
      </c>
      <c r="H14" s="166">
        <v>0.45</v>
      </c>
      <c r="I14" s="171">
        <v>0.4</v>
      </c>
      <c r="J14" s="167">
        <v>0</v>
      </c>
      <c r="K14" s="167">
        <v>0</v>
      </c>
      <c r="L14" s="167"/>
      <c r="M14" s="167"/>
      <c r="N14" s="167">
        <v>0</v>
      </c>
      <c r="O14" s="166">
        <f t="shared" si="0"/>
        <v>1</v>
      </c>
    </row>
    <row r="15" spans="1:18" ht="12.75">
      <c r="A15" s="229">
        <v>4</v>
      </c>
      <c r="B15" s="230" t="s">
        <v>55</v>
      </c>
      <c r="C15" s="230"/>
      <c r="D15" s="230"/>
      <c r="E15" s="230"/>
      <c r="F15" s="231">
        <f>PLAN!I38</f>
        <v>28443.01</v>
      </c>
      <c r="G15" s="163">
        <f>F15*G16</f>
        <v>0</v>
      </c>
      <c r="H15" s="163">
        <f>F15*H16</f>
        <v>8532.9</v>
      </c>
      <c r="I15" s="170">
        <f>F15*I16</f>
        <v>8532.9</v>
      </c>
      <c r="J15" s="170">
        <v>8532.91</v>
      </c>
      <c r="K15" s="164">
        <f>F15*K16</f>
        <v>2844.3</v>
      </c>
      <c r="L15" s="164">
        <f>F15*L16</f>
        <v>0</v>
      </c>
      <c r="M15" s="164">
        <f>F15*M16</f>
        <v>0</v>
      </c>
      <c r="N15" s="164">
        <f>K15*N16</f>
        <v>0</v>
      </c>
      <c r="O15" s="163">
        <f t="shared" si="0"/>
        <v>28443.01</v>
      </c>
      <c r="Q15" s="165"/>
      <c r="R15" s="165"/>
    </row>
    <row r="16" spans="1:15" ht="12.75">
      <c r="A16" s="229"/>
      <c r="B16" s="232"/>
      <c r="C16" s="232"/>
      <c r="D16" s="232"/>
      <c r="E16" s="232"/>
      <c r="F16" s="231"/>
      <c r="G16" s="166"/>
      <c r="H16" s="166">
        <v>0.3</v>
      </c>
      <c r="I16" s="171">
        <v>0.3</v>
      </c>
      <c r="J16" s="171">
        <v>0.3</v>
      </c>
      <c r="K16" s="167">
        <v>0.1</v>
      </c>
      <c r="L16" s="167"/>
      <c r="M16" s="167"/>
      <c r="N16" s="167">
        <v>0</v>
      </c>
      <c r="O16" s="166">
        <f t="shared" si="0"/>
        <v>1</v>
      </c>
    </row>
    <row r="17" spans="1:18" ht="12.75">
      <c r="A17" s="229">
        <v>5</v>
      </c>
      <c r="B17" s="230" t="s">
        <v>60</v>
      </c>
      <c r="C17" s="230"/>
      <c r="D17" s="230"/>
      <c r="E17" s="230"/>
      <c r="F17" s="231">
        <f>PLAN!I42</f>
        <v>503.97</v>
      </c>
      <c r="G17" s="163">
        <f>F17*G18</f>
        <v>503.97</v>
      </c>
      <c r="H17" s="163"/>
      <c r="I17" s="164">
        <f>F17*I18</f>
        <v>0</v>
      </c>
      <c r="J17" s="164">
        <f>F17*J18</f>
        <v>0</v>
      </c>
      <c r="K17" s="164">
        <f>F17*K18</f>
        <v>0</v>
      </c>
      <c r="L17" s="164">
        <f>F17*L18</f>
        <v>0</v>
      </c>
      <c r="M17" s="164">
        <f>F17*M18</f>
        <v>0</v>
      </c>
      <c r="N17" s="164">
        <f>K17*N18</f>
        <v>0</v>
      </c>
      <c r="O17" s="163">
        <f t="shared" si="0"/>
        <v>503.97</v>
      </c>
      <c r="Q17" s="165"/>
      <c r="R17" s="165"/>
    </row>
    <row r="18" spans="1:15" ht="12.75">
      <c r="A18" s="229"/>
      <c r="B18" s="232"/>
      <c r="C18" s="232"/>
      <c r="D18" s="232"/>
      <c r="E18" s="232"/>
      <c r="F18" s="231"/>
      <c r="G18" s="166">
        <v>1</v>
      </c>
      <c r="H18" s="166"/>
      <c r="I18" s="167">
        <v>0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6">
        <f t="shared" si="0"/>
        <v>1</v>
      </c>
    </row>
    <row r="19" spans="1:18" ht="12.75">
      <c r="A19" s="229">
        <v>6</v>
      </c>
      <c r="B19" s="230" t="s">
        <v>63</v>
      </c>
      <c r="C19" s="230"/>
      <c r="D19" s="230"/>
      <c r="E19" s="230"/>
      <c r="F19" s="231">
        <f>PLAN!I44</f>
        <v>3514</v>
      </c>
      <c r="G19" s="164">
        <f>F19*G20</f>
        <v>0</v>
      </c>
      <c r="H19" s="164">
        <f>F19*H20</f>
        <v>0</v>
      </c>
      <c r="I19" s="164">
        <f>F19*I20</f>
        <v>0</v>
      </c>
      <c r="J19" s="164">
        <f>F19*J20</f>
        <v>0</v>
      </c>
      <c r="K19" s="170">
        <f>F19*K20</f>
        <v>1054.2</v>
      </c>
      <c r="L19" s="170">
        <f>F19*L20</f>
        <v>702.8</v>
      </c>
      <c r="M19" s="170">
        <f>F19*M20</f>
        <v>702.8</v>
      </c>
      <c r="N19" s="170">
        <f>F19*N20</f>
        <v>1054.2</v>
      </c>
      <c r="O19" s="163">
        <f t="shared" si="0"/>
        <v>3514</v>
      </c>
      <c r="Q19" s="165"/>
      <c r="R19" s="165"/>
    </row>
    <row r="20" spans="1:15" ht="12.75">
      <c r="A20" s="229"/>
      <c r="B20" s="232" t="s">
        <v>1</v>
      </c>
      <c r="C20" s="232"/>
      <c r="D20" s="232"/>
      <c r="E20" s="232"/>
      <c r="F20" s="231"/>
      <c r="G20" s="167">
        <v>0</v>
      </c>
      <c r="H20" s="167">
        <v>0</v>
      </c>
      <c r="I20" s="167">
        <v>0</v>
      </c>
      <c r="J20" s="167">
        <v>0</v>
      </c>
      <c r="K20" s="171">
        <v>0.3</v>
      </c>
      <c r="L20" s="171">
        <v>0.2</v>
      </c>
      <c r="M20" s="171">
        <v>0.2</v>
      </c>
      <c r="N20" s="171">
        <v>0.3</v>
      </c>
      <c r="O20" s="166">
        <f t="shared" si="0"/>
        <v>1</v>
      </c>
    </row>
    <row r="21" spans="1:18" ht="12.75">
      <c r="A21" s="229">
        <v>7</v>
      </c>
      <c r="B21" s="230" t="s">
        <v>70</v>
      </c>
      <c r="C21" s="230"/>
      <c r="D21" s="230"/>
      <c r="E21" s="230"/>
      <c r="F21" s="231">
        <f>PLAN!I49</f>
        <v>25357.23</v>
      </c>
      <c r="G21" s="164">
        <f>F21*G22</f>
        <v>0</v>
      </c>
      <c r="H21" s="164">
        <f>F21*H22</f>
        <v>0</v>
      </c>
      <c r="I21" s="164">
        <f>F21*I22</f>
        <v>0</v>
      </c>
      <c r="J21" s="164">
        <f>F21*J22</f>
        <v>0</v>
      </c>
      <c r="K21" s="164">
        <f>F21*K22</f>
        <v>0</v>
      </c>
      <c r="L21" s="170">
        <f>F21*L22</f>
        <v>7607.17</v>
      </c>
      <c r="M21" s="170">
        <f>F21*M22</f>
        <v>10142.89</v>
      </c>
      <c r="N21" s="170">
        <f>F21*N22</f>
        <v>7607.17</v>
      </c>
      <c r="O21" s="163">
        <f t="shared" si="0"/>
        <v>25357.23</v>
      </c>
      <c r="Q21" s="165"/>
      <c r="R21" s="165"/>
    </row>
    <row r="22" spans="1:15" ht="12.75">
      <c r="A22" s="229"/>
      <c r="B22" s="232"/>
      <c r="C22" s="232"/>
      <c r="D22" s="232"/>
      <c r="E22" s="232"/>
      <c r="F22" s="231"/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71">
        <v>0.3</v>
      </c>
      <c r="M22" s="171">
        <v>0.4</v>
      </c>
      <c r="N22" s="171">
        <v>0.3</v>
      </c>
      <c r="O22" s="166">
        <f t="shared" si="0"/>
        <v>1</v>
      </c>
    </row>
    <row r="23" spans="1:18" ht="12.75">
      <c r="A23" s="229">
        <v>8</v>
      </c>
      <c r="B23" s="235" t="s">
        <v>384</v>
      </c>
      <c r="C23" s="230"/>
      <c r="D23" s="230"/>
      <c r="E23" s="230"/>
      <c r="F23" s="231">
        <f>PLAN!I53</f>
        <v>3108.9</v>
      </c>
      <c r="G23" s="164">
        <f>F23*G24</f>
        <v>0</v>
      </c>
      <c r="H23" s="164">
        <f>F23*H24</f>
        <v>0</v>
      </c>
      <c r="I23" s="164">
        <f>F23*I24</f>
        <v>0</v>
      </c>
      <c r="J23" s="164">
        <f>F23*J24</f>
        <v>0</v>
      </c>
      <c r="K23" s="164">
        <f>F23*K24</f>
        <v>0</v>
      </c>
      <c r="L23" s="168">
        <f>F23*L24</f>
        <v>0</v>
      </c>
      <c r="M23" s="170">
        <f>F23*M24</f>
        <v>1554.45</v>
      </c>
      <c r="N23" s="170">
        <f>F23*N24</f>
        <v>1554.45</v>
      </c>
      <c r="O23" s="163">
        <f t="shared" si="0"/>
        <v>3108.9</v>
      </c>
      <c r="Q23" s="165"/>
      <c r="R23" s="165"/>
    </row>
    <row r="24" spans="1:15" ht="12.75">
      <c r="A24" s="229"/>
      <c r="B24" s="232"/>
      <c r="C24" s="232"/>
      <c r="D24" s="232"/>
      <c r="E24" s="232"/>
      <c r="F24" s="231"/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9">
        <v>0</v>
      </c>
      <c r="M24" s="171">
        <v>0.5</v>
      </c>
      <c r="N24" s="171">
        <v>0.5</v>
      </c>
      <c r="O24" s="166">
        <f t="shared" si="0"/>
        <v>1</v>
      </c>
    </row>
    <row r="25" spans="1:18" ht="12.75">
      <c r="A25" s="229">
        <v>9</v>
      </c>
      <c r="B25" s="230" t="s">
        <v>80</v>
      </c>
      <c r="C25" s="230"/>
      <c r="D25" s="230"/>
      <c r="E25" s="230"/>
      <c r="F25" s="231">
        <f>PLAN!I56</f>
        <v>4655.92</v>
      </c>
      <c r="G25" s="164">
        <f>F25*G26</f>
        <v>0</v>
      </c>
      <c r="H25" s="164">
        <f>F25*H26</f>
        <v>0</v>
      </c>
      <c r="I25" s="164">
        <f>F25*I26</f>
        <v>0</v>
      </c>
      <c r="J25" s="164">
        <f>F25*J26</f>
        <v>0</v>
      </c>
      <c r="K25" s="164">
        <f>F25*K26</f>
        <v>0</v>
      </c>
      <c r="L25" s="168">
        <f>F25*L26</f>
        <v>0</v>
      </c>
      <c r="M25" s="164">
        <f>F25*M26</f>
        <v>0</v>
      </c>
      <c r="N25" s="170">
        <f>F25*N26</f>
        <v>4655.92</v>
      </c>
      <c r="O25" s="163">
        <f t="shared" si="0"/>
        <v>4655.92</v>
      </c>
      <c r="Q25" s="165"/>
      <c r="R25" s="165"/>
    </row>
    <row r="26" spans="1:15" ht="12.75">
      <c r="A26" s="229"/>
      <c r="B26" s="232"/>
      <c r="C26" s="232"/>
      <c r="D26" s="232"/>
      <c r="E26" s="232"/>
      <c r="F26" s="231"/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9">
        <v>0</v>
      </c>
      <c r="M26" s="167">
        <v>0</v>
      </c>
      <c r="N26" s="171">
        <v>1</v>
      </c>
      <c r="O26" s="166">
        <f t="shared" si="0"/>
        <v>1</v>
      </c>
    </row>
    <row r="27" spans="1:18" ht="12.75">
      <c r="A27" s="229">
        <v>10</v>
      </c>
      <c r="B27" s="230" t="s">
        <v>249</v>
      </c>
      <c r="C27" s="230"/>
      <c r="D27" s="230"/>
      <c r="E27" s="230"/>
      <c r="F27" s="231">
        <f>PLAN!I59</f>
        <v>27956.28</v>
      </c>
      <c r="G27" s="164">
        <f>F27*G28</f>
        <v>0</v>
      </c>
      <c r="H27" s="164">
        <f>F27*H28</f>
        <v>0</v>
      </c>
      <c r="I27" s="164">
        <f>F27*I28</f>
        <v>0</v>
      </c>
      <c r="J27" s="170">
        <f>F27*J28</f>
        <v>5591.26</v>
      </c>
      <c r="K27" s="170">
        <f>F27*K28</f>
        <v>2795.63</v>
      </c>
      <c r="L27" s="170">
        <v>11182.5</v>
      </c>
      <c r="M27" s="170">
        <f>F27*M28</f>
        <v>5591.26</v>
      </c>
      <c r="N27" s="170">
        <f>F27*N28</f>
        <v>2795.63</v>
      </c>
      <c r="O27" s="163">
        <f t="shared" si="0"/>
        <v>27956.28</v>
      </c>
      <c r="Q27" s="165"/>
      <c r="R27" s="165"/>
    </row>
    <row r="28" spans="1:15" ht="12.75">
      <c r="A28" s="229"/>
      <c r="B28" s="232"/>
      <c r="C28" s="232"/>
      <c r="D28" s="232"/>
      <c r="E28" s="232"/>
      <c r="F28" s="231"/>
      <c r="G28" s="167">
        <v>0</v>
      </c>
      <c r="H28" s="167">
        <v>0</v>
      </c>
      <c r="I28" s="167">
        <v>0</v>
      </c>
      <c r="J28" s="171">
        <v>0.2</v>
      </c>
      <c r="K28" s="171">
        <v>0.1</v>
      </c>
      <c r="L28" s="171">
        <v>0.4</v>
      </c>
      <c r="M28" s="171">
        <v>0.2</v>
      </c>
      <c r="N28" s="171">
        <v>0.1</v>
      </c>
      <c r="O28" s="166">
        <f t="shared" si="0"/>
        <v>1</v>
      </c>
    </row>
    <row r="29" spans="1:18" ht="12.75">
      <c r="A29" s="229">
        <v>11</v>
      </c>
      <c r="B29" s="230" t="s">
        <v>91</v>
      </c>
      <c r="C29" s="230"/>
      <c r="D29" s="230"/>
      <c r="E29" s="230"/>
      <c r="F29" s="231">
        <f>PLAN!I65</f>
        <v>39979.16</v>
      </c>
      <c r="G29" s="164">
        <f>F29*G30</f>
        <v>0</v>
      </c>
      <c r="H29" s="164">
        <f>F29*H30</f>
        <v>0</v>
      </c>
      <c r="I29" s="164">
        <f>H29*I30</f>
        <v>0</v>
      </c>
      <c r="J29" s="164">
        <f>I29*J30</f>
        <v>0</v>
      </c>
      <c r="K29" s="170">
        <f>F29*K30</f>
        <v>3997.92</v>
      </c>
      <c r="L29" s="170">
        <f>F29*L30</f>
        <v>3997.92</v>
      </c>
      <c r="M29" s="170">
        <f>F29*M30</f>
        <v>15991.66</v>
      </c>
      <c r="N29" s="170">
        <f>F29*N30</f>
        <v>15991.66</v>
      </c>
      <c r="O29" s="163">
        <f t="shared" si="0"/>
        <v>39979.16</v>
      </c>
      <c r="Q29" s="165"/>
      <c r="R29" s="165"/>
    </row>
    <row r="30" spans="1:15" ht="12.75">
      <c r="A30" s="229"/>
      <c r="B30" s="232"/>
      <c r="C30" s="232"/>
      <c r="D30" s="232"/>
      <c r="E30" s="232"/>
      <c r="F30" s="231"/>
      <c r="G30" s="167">
        <v>0</v>
      </c>
      <c r="H30" s="167">
        <v>0</v>
      </c>
      <c r="I30" s="167">
        <v>0</v>
      </c>
      <c r="J30" s="167">
        <v>0</v>
      </c>
      <c r="K30" s="171">
        <v>0.1</v>
      </c>
      <c r="L30" s="171">
        <v>0.1</v>
      </c>
      <c r="M30" s="171">
        <v>0.4</v>
      </c>
      <c r="N30" s="171">
        <v>0.4</v>
      </c>
      <c r="O30" s="166">
        <f t="shared" si="0"/>
        <v>1</v>
      </c>
    </row>
    <row r="31" spans="1:18" ht="12.75">
      <c r="A31" s="229">
        <v>13</v>
      </c>
      <c r="B31" s="230" t="s">
        <v>100</v>
      </c>
      <c r="C31" s="230"/>
      <c r="D31" s="230"/>
      <c r="E31" s="230"/>
      <c r="F31" s="231">
        <f>PLAN!I73</f>
        <v>166418.26</v>
      </c>
      <c r="G31" s="164">
        <f>F31*G32</f>
        <v>0</v>
      </c>
      <c r="H31" s="164">
        <f>F31*H32</f>
        <v>0</v>
      </c>
      <c r="I31" s="164">
        <f>H31*I32</f>
        <v>0</v>
      </c>
      <c r="J31" s="170">
        <f>F31*J32</f>
        <v>16641.83</v>
      </c>
      <c r="K31" s="170">
        <f>F31*K32</f>
        <v>66567.3</v>
      </c>
      <c r="L31" s="170">
        <f>F31*L32</f>
        <v>49925.48</v>
      </c>
      <c r="M31" s="170">
        <f>F31*M32</f>
        <v>33283.65</v>
      </c>
      <c r="N31" s="164">
        <f>F31*N32</f>
        <v>0</v>
      </c>
      <c r="O31" s="163">
        <f t="shared" si="0"/>
        <v>166418.26</v>
      </c>
      <c r="Q31" s="165"/>
      <c r="R31" s="165"/>
    </row>
    <row r="32" spans="1:15" ht="12.75">
      <c r="A32" s="229"/>
      <c r="B32" s="232"/>
      <c r="C32" s="232"/>
      <c r="D32" s="232"/>
      <c r="E32" s="232"/>
      <c r="F32" s="231"/>
      <c r="G32" s="167">
        <v>0</v>
      </c>
      <c r="H32" s="167">
        <v>0</v>
      </c>
      <c r="I32" s="167">
        <v>0</v>
      </c>
      <c r="J32" s="171">
        <v>0.1</v>
      </c>
      <c r="K32" s="171">
        <v>0.4</v>
      </c>
      <c r="L32" s="171">
        <v>0.3</v>
      </c>
      <c r="M32" s="171">
        <v>0.2</v>
      </c>
      <c r="N32" s="167">
        <v>0</v>
      </c>
      <c r="O32" s="166">
        <f t="shared" si="0"/>
        <v>1</v>
      </c>
    </row>
    <row r="33" spans="1:18" ht="12.75">
      <c r="A33" s="229">
        <v>14</v>
      </c>
      <c r="B33" s="230" t="s">
        <v>107</v>
      </c>
      <c r="C33" s="230"/>
      <c r="D33" s="230"/>
      <c r="E33" s="230"/>
      <c r="F33" s="231">
        <f>PLAN!I79</f>
        <v>47207.13</v>
      </c>
      <c r="G33" s="164">
        <f>F33*G34</f>
        <v>0</v>
      </c>
      <c r="H33" s="164">
        <f>F33*H34</f>
        <v>0</v>
      </c>
      <c r="I33" s="164">
        <f>F33*I34</f>
        <v>0</v>
      </c>
      <c r="J33" s="170">
        <f>F33*J34</f>
        <v>0</v>
      </c>
      <c r="K33" s="170">
        <f>F33*K34</f>
        <v>0</v>
      </c>
      <c r="L33" s="170">
        <f>F33*L34</f>
        <v>11801.78</v>
      </c>
      <c r="M33" s="170">
        <f>F33*M34</f>
        <v>16522.5</v>
      </c>
      <c r="N33" s="170">
        <f>F33*N34</f>
        <v>18882.85</v>
      </c>
      <c r="O33" s="163">
        <f t="shared" si="0"/>
        <v>47207.13</v>
      </c>
      <c r="Q33" s="165"/>
      <c r="R33" s="165"/>
    </row>
    <row r="34" spans="1:15" ht="12.75">
      <c r="A34" s="229"/>
      <c r="B34" s="232"/>
      <c r="C34" s="232"/>
      <c r="D34" s="232"/>
      <c r="E34" s="232"/>
      <c r="F34" s="231"/>
      <c r="G34" s="167">
        <v>0</v>
      </c>
      <c r="H34" s="167">
        <v>0</v>
      </c>
      <c r="I34" s="167">
        <v>0</v>
      </c>
      <c r="J34" s="171">
        <v>0</v>
      </c>
      <c r="K34" s="171">
        <v>0</v>
      </c>
      <c r="L34" s="171">
        <v>0.25</v>
      </c>
      <c r="M34" s="171">
        <v>0.35</v>
      </c>
      <c r="N34" s="171">
        <v>0.4</v>
      </c>
      <c r="O34" s="166">
        <f t="shared" si="0"/>
        <v>1</v>
      </c>
    </row>
    <row r="35" spans="1:18" ht="12.75">
      <c r="A35" s="229">
        <v>15</v>
      </c>
      <c r="B35" s="230" t="s">
        <v>115</v>
      </c>
      <c r="C35" s="230"/>
      <c r="D35" s="230"/>
      <c r="E35" s="230"/>
      <c r="F35" s="231">
        <f>PLAN!I86</f>
        <v>92531.46</v>
      </c>
      <c r="G35" s="164">
        <f>F35*G36</f>
        <v>0</v>
      </c>
      <c r="H35" s="164">
        <f>F35*H36</f>
        <v>0</v>
      </c>
      <c r="I35" s="170">
        <f>F35*I36</f>
        <v>9253.15</v>
      </c>
      <c r="J35" s="170">
        <f>F35*J36</f>
        <v>9253.15</v>
      </c>
      <c r="K35" s="170">
        <f>F35*K36</f>
        <v>18506.29</v>
      </c>
      <c r="L35" s="170">
        <f>F35*L36</f>
        <v>18506.29</v>
      </c>
      <c r="M35" s="170">
        <f>F35*M36</f>
        <v>18506.29</v>
      </c>
      <c r="N35" s="170">
        <f>F35*N36</f>
        <v>18506.29</v>
      </c>
      <c r="O35" s="163">
        <f t="shared" si="0"/>
        <v>92531.46</v>
      </c>
      <c r="Q35" s="165"/>
      <c r="R35" s="165"/>
    </row>
    <row r="36" spans="1:15" ht="12.75">
      <c r="A36" s="229"/>
      <c r="B36" s="232"/>
      <c r="C36" s="232"/>
      <c r="D36" s="232"/>
      <c r="E36" s="232"/>
      <c r="F36" s="231"/>
      <c r="G36" s="167">
        <v>0</v>
      </c>
      <c r="H36" s="167">
        <v>0</v>
      </c>
      <c r="I36" s="171">
        <v>0.1</v>
      </c>
      <c r="J36" s="171">
        <v>0.1</v>
      </c>
      <c r="K36" s="171">
        <v>0.2</v>
      </c>
      <c r="L36" s="171">
        <v>0.2</v>
      </c>
      <c r="M36" s="171">
        <v>0.2</v>
      </c>
      <c r="N36" s="171">
        <v>0.2</v>
      </c>
      <c r="O36" s="166">
        <f t="shared" si="0"/>
        <v>1</v>
      </c>
    </row>
    <row r="37" spans="1:18" ht="12.75">
      <c r="A37" s="229">
        <v>16</v>
      </c>
      <c r="B37" s="230" t="s">
        <v>193</v>
      </c>
      <c r="C37" s="230"/>
      <c r="D37" s="230"/>
      <c r="E37" s="230"/>
      <c r="F37" s="231">
        <f>PLAN!I144</f>
        <v>42630.9</v>
      </c>
      <c r="G37" s="164">
        <f>F37*G38</f>
        <v>0</v>
      </c>
      <c r="H37" s="164">
        <f>F37*H38</f>
        <v>0</v>
      </c>
      <c r="I37" s="170">
        <f>F37*I38</f>
        <v>4263.09</v>
      </c>
      <c r="J37" s="170">
        <f>F37*J38</f>
        <v>4263.09</v>
      </c>
      <c r="K37" s="170">
        <f>F37*K38</f>
        <v>8526.18</v>
      </c>
      <c r="L37" s="170">
        <f>F37*L38</f>
        <v>8526.18</v>
      </c>
      <c r="M37" s="170">
        <f>F37*M38</f>
        <v>8526.18</v>
      </c>
      <c r="N37" s="170">
        <f>F37*N38</f>
        <v>8526.18</v>
      </c>
      <c r="O37" s="163">
        <f t="shared" si="0"/>
        <v>42630.9</v>
      </c>
      <c r="Q37" s="165"/>
      <c r="R37" s="165"/>
    </row>
    <row r="38" spans="1:15" ht="12.75">
      <c r="A38" s="229"/>
      <c r="B38" s="232"/>
      <c r="C38" s="232"/>
      <c r="D38" s="232"/>
      <c r="E38" s="232"/>
      <c r="F38" s="231"/>
      <c r="G38" s="167">
        <v>0</v>
      </c>
      <c r="H38" s="167">
        <v>0</v>
      </c>
      <c r="I38" s="171">
        <v>0.1</v>
      </c>
      <c r="J38" s="171">
        <v>0.1</v>
      </c>
      <c r="K38" s="171">
        <v>0.2</v>
      </c>
      <c r="L38" s="171">
        <v>0.2</v>
      </c>
      <c r="M38" s="171">
        <v>0.2</v>
      </c>
      <c r="N38" s="171">
        <v>0.2</v>
      </c>
      <c r="O38" s="166">
        <f t="shared" si="0"/>
        <v>1</v>
      </c>
    </row>
    <row r="39" spans="1:18" ht="12.75">
      <c r="A39" s="229">
        <v>17</v>
      </c>
      <c r="B39" s="230" t="s">
        <v>225</v>
      </c>
      <c r="C39" s="230"/>
      <c r="D39" s="230"/>
      <c r="E39" s="230"/>
      <c r="F39" s="231">
        <f>PLAN!I184</f>
        <v>8503.29</v>
      </c>
      <c r="G39" s="163">
        <f>F39*G40</f>
        <v>850.33</v>
      </c>
      <c r="H39" s="163">
        <f>F39*H40</f>
        <v>425.16</v>
      </c>
      <c r="I39" s="170">
        <f>F39*I40</f>
        <v>850.33</v>
      </c>
      <c r="J39" s="170">
        <f>F39*J40</f>
        <v>850.33</v>
      </c>
      <c r="K39" s="170">
        <f>F39*K40</f>
        <v>850.33</v>
      </c>
      <c r="L39" s="170">
        <f>F39*L40</f>
        <v>1275.49</v>
      </c>
      <c r="M39" s="170">
        <f>F39*M40</f>
        <v>1700.66</v>
      </c>
      <c r="N39" s="170">
        <f>F39*N40</f>
        <v>1700.66</v>
      </c>
      <c r="O39" s="163">
        <f t="shared" si="0"/>
        <v>8503.29</v>
      </c>
      <c r="Q39" s="165"/>
      <c r="R39" s="165"/>
    </row>
    <row r="40" spans="1:15" ht="12.75">
      <c r="A40" s="229"/>
      <c r="B40" s="232"/>
      <c r="C40" s="232"/>
      <c r="D40" s="232"/>
      <c r="E40" s="232"/>
      <c r="F40" s="231"/>
      <c r="G40" s="166">
        <v>0.1</v>
      </c>
      <c r="H40" s="166">
        <v>0.05</v>
      </c>
      <c r="I40" s="171">
        <v>0.1</v>
      </c>
      <c r="J40" s="171">
        <v>0.1</v>
      </c>
      <c r="K40" s="171">
        <v>0.1</v>
      </c>
      <c r="L40" s="171">
        <v>0.15</v>
      </c>
      <c r="M40" s="171">
        <v>0.2</v>
      </c>
      <c r="N40" s="171">
        <v>0.2</v>
      </c>
      <c r="O40" s="166">
        <f t="shared" si="0"/>
        <v>1</v>
      </c>
    </row>
    <row r="41" spans="1:18" ht="12.75">
      <c r="A41" s="229">
        <v>18</v>
      </c>
      <c r="B41" s="230" t="s">
        <v>231</v>
      </c>
      <c r="C41" s="230"/>
      <c r="D41" s="230"/>
      <c r="E41" s="230"/>
      <c r="F41" s="231">
        <f>PLAN!I188</f>
        <v>20959.36</v>
      </c>
      <c r="G41" s="164">
        <f>F41*G42</f>
        <v>0</v>
      </c>
      <c r="H41" s="164">
        <f>F41*H42</f>
        <v>0</v>
      </c>
      <c r="I41" s="164">
        <f>F41*I42</f>
        <v>0</v>
      </c>
      <c r="J41" s="164">
        <f>F41*J42</f>
        <v>0</v>
      </c>
      <c r="K41" s="164">
        <f>F41*K42</f>
        <v>0</v>
      </c>
      <c r="L41" s="164">
        <f>F41*L42</f>
        <v>0</v>
      </c>
      <c r="M41" s="170">
        <f>F41*M42</f>
        <v>10479.68</v>
      </c>
      <c r="N41" s="170">
        <f>F41*N42</f>
        <v>10479.68</v>
      </c>
      <c r="O41" s="163">
        <f t="shared" si="0"/>
        <v>20959.36</v>
      </c>
      <c r="Q41" s="165"/>
      <c r="R41" s="165"/>
    </row>
    <row r="42" spans="1:15" ht="12.75">
      <c r="A42" s="229"/>
      <c r="B42" s="232"/>
      <c r="C42" s="232"/>
      <c r="D42" s="232"/>
      <c r="E42" s="232"/>
      <c r="F42" s="231"/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71">
        <v>0.5</v>
      </c>
      <c r="N42" s="171">
        <v>0.5</v>
      </c>
      <c r="O42" s="166">
        <f t="shared" si="0"/>
        <v>1</v>
      </c>
    </row>
    <row r="43" spans="1:15" ht="12.75">
      <c r="A43" s="229" t="s">
        <v>1</v>
      </c>
      <c r="B43" s="230" t="s">
        <v>1</v>
      </c>
      <c r="C43" s="230"/>
      <c r="D43" s="230"/>
      <c r="E43" s="230"/>
      <c r="F43" s="231"/>
      <c r="G43" s="163"/>
      <c r="H43" s="163"/>
      <c r="I43" s="170"/>
      <c r="J43" s="170"/>
      <c r="K43" s="170"/>
      <c r="L43" s="170"/>
      <c r="M43" s="170"/>
      <c r="N43" s="170"/>
      <c r="O43" s="163"/>
    </row>
    <row r="44" spans="1:15" ht="12.75">
      <c r="A44" s="229"/>
      <c r="B44" s="232"/>
      <c r="C44" s="232"/>
      <c r="D44" s="232"/>
      <c r="E44" s="232"/>
      <c r="F44" s="231"/>
      <c r="G44" s="166"/>
      <c r="H44" s="166"/>
      <c r="I44" s="171"/>
      <c r="J44" s="171"/>
      <c r="K44" s="171"/>
      <c r="L44" s="171"/>
      <c r="M44" s="171"/>
      <c r="N44" s="171"/>
      <c r="O44" s="166"/>
    </row>
    <row r="45" spans="1:15" ht="12.75">
      <c r="A45" s="233" t="s">
        <v>250</v>
      </c>
      <c r="B45" s="230" t="s">
        <v>1</v>
      </c>
      <c r="C45" s="230"/>
      <c r="D45" s="230"/>
      <c r="E45" s="230"/>
      <c r="F45" s="23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5" ht="12.75">
      <c r="A46" s="233"/>
      <c r="B46" s="232"/>
      <c r="C46" s="232"/>
      <c r="D46" s="232"/>
      <c r="E46" s="232"/>
      <c r="F46" s="234"/>
      <c r="G46" s="167"/>
      <c r="H46" s="167"/>
      <c r="I46" s="167"/>
      <c r="J46" s="167"/>
      <c r="K46" s="167"/>
      <c r="L46" s="167"/>
      <c r="M46" s="167"/>
      <c r="N46" s="167"/>
      <c r="O46" s="167"/>
    </row>
    <row r="47" spans="1:15" ht="12.75">
      <c r="A47" s="172"/>
      <c r="B47" s="228" t="s">
        <v>251</v>
      </c>
      <c r="C47" s="228"/>
      <c r="D47" s="228"/>
      <c r="E47" s="228"/>
      <c r="F47" s="173">
        <f>SUM(F9:F46)</f>
        <v>574053.23</v>
      </c>
      <c r="G47" s="163">
        <f>G9+G11+G13+G15+G17+G39</f>
        <v>31097.59</v>
      </c>
      <c r="H47" s="163">
        <f>H11+H13+H15+H17+H39</f>
        <v>30282.89</v>
      </c>
      <c r="I47" s="170">
        <f>I13+I15+I37+I35+I39</f>
        <v>34115.71</v>
      </c>
      <c r="J47" s="170">
        <f>J15+J27+J31+J37+J35+J39</f>
        <v>45132.57</v>
      </c>
      <c r="K47" s="170">
        <f>K19+K27+K29+K31+K37+K35+K39</f>
        <v>102297.85</v>
      </c>
      <c r="L47" s="170">
        <f>L19+L21+L27+L29+L37+L31+L33+L35+L39</f>
        <v>113525.61</v>
      </c>
      <c r="M47" s="170">
        <f>M19+M21+M23+M27+M29+M31+M33+M35+M37+M39+M41</f>
        <v>123002.02</v>
      </c>
      <c r="N47" s="170">
        <f>N19+N21+N23+N25+N27+N33+N35+N37+N39+N41+N29</f>
        <v>91754.69</v>
      </c>
      <c r="O47" s="173">
        <f>O9+O11+O13+O15+O17+O19+O21+O23+O25+O27+O31+O33+O35+O37+O39+O41+O29</f>
        <v>574053.23</v>
      </c>
    </row>
    <row r="48" spans="1:15" ht="12.75">
      <c r="A48" s="172"/>
      <c r="B48" s="228" t="s">
        <v>252</v>
      </c>
      <c r="C48" s="228"/>
      <c r="D48" s="228"/>
      <c r="E48" s="228"/>
      <c r="F48" s="163"/>
      <c r="G48" s="163">
        <f>G47</f>
        <v>31097.59</v>
      </c>
      <c r="H48" s="163">
        <f aca="true" t="shared" si="1" ref="H48:N48">G48+H47</f>
        <v>61380.48</v>
      </c>
      <c r="I48" s="170">
        <f t="shared" si="1"/>
        <v>95496.19</v>
      </c>
      <c r="J48" s="170">
        <f t="shared" si="1"/>
        <v>140628.76</v>
      </c>
      <c r="K48" s="170">
        <f t="shared" si="1"/>
        <v>242926.61</v>
      </c>
      <c r="L48" s="170">
        <f t="shared" si="1"/>
        <v>356452.22</v>
      </c>
      <c r="M48" s="170">
        <f t="shared" si="1"/>
        <v>479454.24</v>
      </c>
      <c r="N48" s="174">
        <f t="shared" si="1"/>
        <v>571208.93</v>
      </c>
      <c r="O48" s="163"/>
    </row>
    <row r="49" spans="1:15" ht="12.75">
      <c r="A49" s="172"/>
      <c r="B49" s="228" t="s">
        <v>253</v>
      </c>
      <c r="C49" s="228"/>
      <c r="D49" s="228"/>
      <c r="E49" s="228"/>
      <c r="F49" s="163"/>
      <c r="G49" s="175">
        <f>G48/F47</f>
        <v>0.0542</v>
      </c>
      <c r="H49" s="175">
        <f>H47/F47</f>
        <v>0.0528</v>
      </c>
      <c r="I49" s="175">
        <f>I47/F47</f>
        <v>0.0594</v>
      </c>
      <c r="J49" s="175">
        <f>J47/F47</f>
        <v>0.0786</v>
      </c>
      <c r="K49" s="175">
        <f>K47/F47</f>
        <v>0.1782</v>
      </c>
      <c r="L49" s="175">
        <f>L47/F47</f>
        <v>0.1978</v>
      </c>
      <c r="M49" s="175">
        <f>M47/F47</f>
        <v>0.2143</v>
      </c>
      <c r="N49" s="175">
        <f>N47/F47</f>
        <v>0.1598</v>
      </c>
      <c r="O49" s="176">
        <f>SUM(G49:N49)</f>
        <v>1</v>
      </c>
    </row>
    <row r="50" spans="1:15" ht="12.75">
      <c r="A50" s="172"/>
      <c r="B50" s="228" t="s">
        <v>254</v>
      </c>
      <c r="C50" s="228"/>
      <c r="D50" s="228"/>
      <c r="E50" s="228"/>
      <c r="F50" s="163"/>
      <c r="G50" s="175">
        <f>G49</f>
        <v>0.0542</v>
      </c>
      <c r="H50" s="175">
        <f aca="true" t="shared" si="2" ref="H50:N50">G50+H49</f>
        <v>0.107</v>
      </c>
      <c r="I50" s="177">
        <f t="shared" si="2"/>
        <v>0.1664</v>
      </c>
      <c r="J50" s="177">
        <f t="shared" si="2"/>
        <v>0.245</v>
      </c>
      <c r="K50" s="177">
        <f t="shared" si="2"/>
        <v>0.4232</v>
      </c>
      <c r="L50" s="177">
        <f t="shared" si="2"/>
        <v>0.621</v>
      </c>
      <c r="M50" s="177">
        <f t="shared" si="2"/>
        <v>0.8353</v>
      </c>
      <c r="N50" s="178">
        <f t="shared" si="2"/>
        <v>0.995</v>
      </c>
      <c r="O50" s="176">
        <f>N50</f>
        <v>1</v>
      </c>
    </row>
  </sheetData>
  <sheetProtection selectLockedCells="1" selectUnlockedCells="1"/>
  <mergeCells count="88">
    <mergeCell ref="A1:O1"/>
    <mergeCell ref="A3:F3"/>
    <mergeCell ref="A4:F4"/>
    <mergeCell ref="G4:K4"/>
    <mergeCell ref="A5:F5"/>
    <mergeCell ref="H5:K5"/>
    <mergeCell ref="A6:F6"/>
    <mergeCell ref="B8:E8"/>
    <mergeCell ref="A9:A10"/>
    <mergeCell ref="B9:E9"/>
    <mergeCell ref="F9:F10"/>
    <mergeCell ref="B10:E10"/>
    <mergeCell ref="A11:A12"/>
    <mergeCell ref="B11:E11"/>
    <mergeCell ref="F11:F12"/>
    <mergeCell ref="B12:E12"/>
    <mergeCell ref="A13:A14"/>
    <mergeCell ref="B13:E13"/>
    <mergeCell ref="F13:F14"/>
    <mergeCell ref="B14:E14"/>
    <mergeCell ref="A15:A16"/>
    <mergeCell ref="B15:E15"/>
    <mergeCell ref="F15:F16"/>
    <mergeCell ref="B16:E16"/>
    <mergeCell ref="A17:A18"/>
    <mergeCell ref="B17:E17"/>
    <mergeCell ref="F17:F18"/>
    <mergeCell ref="B18:E18"/>
    <mergeCell ref="A19:A20"/>
    <mergeCell ref="B19:E19"/>
    <mergeCell ref="F19:F20"/>
    <mergeCell ref="B20:E20"/>
    <mergeCell ref="A21:A22"/>
    <mergeCell ref="B21:E21"/>
    <mergeCell ref="F21:F22"/>
    <mergeCell ref="B22:E22"/>
    <mergeCell ref="A23:A24"/>
    <mergeCell ref="B23:E23"/>
    <mergeCell ref="F23:F24"/>
    <mergeCell ref="B24:E24"/>
    <mergeCell ref="A25:A26"/>
    <mergeCell ref="B25:E25"/>
    <mergeCell ref="F25:F26"/>
    <mergeCell ref="B26:E26"/>
    <mergeCell ref="A27:A28"/>
    <mergeCell ref="B27:E27"/>
    <mergeCell ref="F27:F28"/>
    <mergeCell ref="B28:E28"/>
    <mergeCell ref="A29:A30"/>
    <mergeCell ref="B29:E29"/>
    <mergeCell ref="F29:F30"/>
    <mergeCell ref="B30:E30"/>
    <mergeCell ref="A31:A32"/>
    <mergeCell ref="B31:E31"/>
    <mergeCell ref="F31:F32"/>
    <mergeCell ref="B32:E32"/>
    <mergeCell ref="A33:A34"/>
    <mergeCell ref="B33:E33"/>
    <mergeCell ref="F33:F34"/>
    <mergeCell ref="B34:E34"/>
    <mergeCell ref="A35:A36"/>
    <mergeCell ref="B35:E35"/>
    <mergeCell ref="F35:F36"/>
    <mergeCell ref="B36:E36"/>
    <mergeCell ref="A37:A38"/>
    <mergeCell ref="B37:E37"/>
    <mergeCell ref="F37:F38"/>
    <mergeCell ref="B38:E38"/>
    <mergeCell ref="A39:A40"/>
    <mergeCell ref="B39:E39"/>
    <mergeCell ref="F39:F40"/>
    <mergeCell ref="B40:E40"/>
    <mergeCell ref="A41:A42"/>
    <mergeCell ref="B41:E41"/>
    <mergeCell ref="F41:F42"/>
    <mergeCell ref="B42:E42"/>
    <mergeCell ref="F43:F44"/>
    <mergeCell ref="B44:E44"/>
    <mergeCell ref="A45:A46"/>
    <mergeCell ref="B45:E45"/>
    <mergeCell ref="F45:F46"/>
    <mergeCell ref="B46:E46"/>
    <mergeCell ref="B47:E47"/>
    <mergeCell ref="B48:E48"/>
    <mergeCell ref="B49:E49"/>
    <mergeCell ref="B50:E50"/>
    <mergeCell ref="A43:A44"/>
    <mergeCell ref="B43:E43"/>
  </mergeCells>
  <printOptions horizontalCentered="1" verticalCentered="1"/>
  <pageMargins left="0.11805555555555555" right="0.11805555555555555" top="0.39375" bottom="0.39375" header="0.5118055555555555" footer="0.5118055555555555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GAVAZZA</dc:creator>
  <cp:keywords/>
  <dc:description/>
  <cp:lastModifiedBy>Antonio A Gavazza</cp:lastModifiedBy>
  <cp:lastPrinted>2020-01-08T15:57:47Z</cp:lastPrinted>
  <dcterms:created xsi:type="dcterms:W3CDTF">2020-01-07T16:08:49Z</dcterms:created>
  <dcterms:modified xsi:type="dcterms:W3CDTF">2020-01-08T22:44:14Z</dcterms:modified>
  <cp:category/>
  <cp:version/>
  <cp:contentType/>
  <cp:contentStatus/>
</cp:coreProperties>
</file>