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orçamento" sheetId="1" r:id="rId1"/>
    <sheet name="cronograma" sheetId="2" r:id="rId2"/>
    <sheet name="Relação de ruas" sheetId="3" r:id="rId3"/>
  </sheets>
  <definedNames>
    <definedName name="_xlnm.Print_Area" localSheetId="0">'orçamento'!$A$1:$K$26</definedName>
    <definedName name="_xlnm.Print_Area" localSheetId="2">'Relação de ruas'!$A$1:$J$46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3" authorId="0">
      <text>
        <r>
          <rPr>
            <b/>
            <sz val="8"/>
            <color indexed="8"/>
            <rFont val="Times New Roman"/>
            <family val="1"/>
          </rPr>
          <t xml:space="preserve">Engenharia:
</t>
        </r>
      </text>
    </comment>
    <comment ref="E22" authorId="0">
      <text>
        <r>
          <rPr>
            <b/>
            <sz val="8"/>
            <color indexed="8"/>
            <rFont val="Times New Roman"/>
            <family val="1"/>
          </rPr>
          <t xml:space="preserve">Engenharia:
</t>
        </r>
      </text>
    </comment>
  </commentList>
</comments>
</file>

<file path=xl/sharedStrings.xml><?xml version="1.0" encoding="utf-8"?>
<sst xmlns="http://schemas.openxmlformats.org/spreadsheetml/2006/main" count="266" uniqueCount="160">
  <si>
    <t xml:space="preserve"> </t>
  </si>
  <si>
    <t>ITEM</t>
  </si>
  <si>
    <t>ESPECIFICAÇÃO</t>
  </si>
  <si>
    <t>UNID</t>
  </si>
  <si>
    <t xml:space="preserve">QUANT </t>
  </si>
  <si>
    <t>P. UNIT</t>
  </si>
  <si>
    <t>1.1</t>
  </si>
  <si>
    <t>Placa de identificação da obra modelo Caixa Federal</t>
  </si>
  <si>
    <t>m²</t>
  </si>
  <si>
    <t>Pavimentação /Calçadas/Sinalização</t>
  </si>
  <si>
    <t>Pintura ligante RR1C</t>
  </si>
  <si>
    <t xml:space="preserve">Transporte de massa asfáltica em CBUQ considerando a media entre cidades (Mogi Mirim/Leme/Ribeirão Preto/Araras) em 58,73 Km </t>
  </si>
  <si>
    <t>m³xkm</t>
  </si>
  <si>
    <t>TOTAL ORÇADO R$</t>
  </si>
  <si>
    <t xml:space="preserve">Composição do BDI </t>
  </si>
  <si>
    <t>Garantia   -   0,40 %</t>
  </si>
  <si>
    <t>Risco       -  0,56  %</t>
  </si>
  <si>
    <t>Despesas Financeiras - 1,11 %</t>
  </si>
  <si>
    <t>Administração Central - 4,01 %</t>
  </si>
  <si>
    <t>Lucro       -    7,30 %</t>
  </si>
  <si>
    <t>Valor  Total com BDI - 21,80 %</t>
  </si>
  <si>
    <t>RECAPEAMENTO ASFÁLTICO EM CBUQ- RUAS DA CIDADE</t>
  </si>
  <si>
    <t>LOCAL: RUAS DA CIDADE DE PIRASSUNUNGA CONFORME RELAÇÃO ANEXA</t>
  </si>
  <si>
    <t xml:space="preserve">CRONOGRAMA FÍSICO FINANCEIRO  </t>
  </si>
  <si>
    <t>CRONOGRAMA FÍSICO FINANCEIRO</t>
  </si>
  <si>
    <t xml:space="preserve">PROJETO:Recapeamento asfáltico em CBUQ - </t>
  </si>
  <si>
    <t xml:space="preserve">                     PREFEITURA MUNICIPAL  </t>
  </si>
  <si>
    <t>PIRASSUNUNGA</t>
  </si>
  <si>
    <t>DISCRIMINAÇÃO DOS SERVIÇOS</t>
  </si>
  <si>
    <t>VALOR(R$)</t>
  </si>
  <si>
    <t>SUB-TOTAL</t>
  </si>
  <si>
    <t>VALOR DO PERÍODO</t>
  </si>
  <si>
    <t>VALOR ACUMULADO</t>
  </si>
  <si>
    <t>PERCENTUAL DO PERÍODO</t>
  </si>
  <si>
    <t>PERCENTUAL ACUMULADO</t>
  </si>
  <si>
    <t>Ruas da cidade conforme relação  anexa</t>
  </si>
  <si>
    <t>Placa da obra modelo CAIXA ECONOMICA FEDERAL</t>
  </si>
  <si>
    <t>Responsável:Secretaria Municipal de Obras e Serviços</t>
  </si>
  <si>
    <t>Bairro</t>
  </si>
  <si>
    <t>Código</t>
  </si>
  <si>
    <t>Ruas a serem recapeadas</t>
  </si>
  <si>
    <t>Compr. (m)</t>
  </si>
  <si>
    <t>Área rua</t>
  </si>
  <si>
    <t>Trecho da</t>
  </si>
  <si>
    <t>à</t>
  </si>
  <si>
    <t xml:space="preserve">Rua </t>
  </si>
  <si>
    <t>Rua</t>
  </si>
  <si>
    <t>Total  de recapeamento com CBUQ</t>
  </si>
  <si>
    <t>Valores totalizados- m²</t>
  </si>
  <si>
    <t>Joaquim Silveira Melo</t>
  </si>
  <si>
    <t>R Cap. Joaquim de Oliveira</t>
  </si>
  <si>
    <t>Rua Pedro Verona</t>
  </si>
  <si>
    <t>Rua Caio Assunção</t>
  </si>
  <si>
    <t>R Caio Assunção</t>
  </si>
  <si>
    <t>Jd Verona</t>
  </si>
  <si>
    <t>Antonio Magnani</t>
  </si>
  <si>
    <t>Av.</t>
  </si>
  <si>
    <t>Anel Viário</t>
  </si>
  <si>
    <t>Rua Coronel Franco</t>
  </si>
  <si>
    <t>R Coronel Franco</t>
  </si>
  <si>
    <t>R XV de Novembro</t>
  </si>
  <si>
    <t>Jd Eldorado</t>
  </si>
  <si>
    <t>Jovem Rosolem / José Benini</t>
  </si>
  <si>
    <t>V Gusmão</t>
  </si>
  <si>
    <t>Amazonas</t>
  </si>
  <si>
    <t>R Martimiano dos Santos</t>
  </si>
  <si>
    <t>L.(média)</t>
  </si>
  <si>
    <t>Jd Kamel</t>
  </si>
  <si>
    <t>Ceará</t>
  </si>
  <si>
    <t>Rua Rio Grande do Norte</t>
  </si>
  <si>
    <t>Goiania</t>
  </si>
  <si>
    <t>Porto Alegre</t>
  </si>
  <si>
    <t>V Belmiro</t>
  </si>
  <si>
    <t>Amador Franco da Silveira</t>
  </si>
  <si>
    <t>Rua Romilda Victorelli</t>
  </si>
  <si>
    <t>Rua Eny Albertica C Krempell</t>
  </si>
  <si>
    <t>Rua Brd. Eduardo Gomes</t>
  </si>
  <si>
    <t>Rua Felipe Malaman</t>
  </si>
  <si>
    <t>Walmor Urban</t>
  </si>
  <si>
    <t>Vicente Laureano</t>
  </si>
  <si>
    <t>Adolpho Trapani</t>
  </si>
  <si>
    <t>Yolanda Pegoraro Pizarro</t>
  </si>
  <si>
    <t>Olinda Dutra Strazza</t>
  </si>
  <si>
    <t>João Marquesini</t>
  </si>
  <si>
    <t>Antonio Bianco</t>
  </si>
  <si>
    <t>José Prado dos Santos Filho</t>
  </si>
  <si>
    <t>Maria Ap dos Santos Pereira</t>
  </si>
  <si>
    <t>Jd Milenium</t>
  </si>
  <si>
    <t>Rua Justina B. Borges</t>
  </si>
  <si>
    <t>Av. Paul Harris</t>
  </si>
  <si>
    <t>Duque de Caxias</t>
  </si>
  <si>
    <t>Rua Amador Bueno</t>
  </si>
  <si>
    <t>Rua Simão Boller</t>
  </si>
  <si>
    <t>Centro</t>
  </si>
  <si>
    <t xml:space="preserve">Construção de pavimento com  aplicação de concreto betuminoso usinado a quente CBUQ) camada de rolamento, com espessura de 3cm, exclusive transporte </t>
  </si>
  <si>
    <t>m³</t>
  </si>
  <si>
    <t>Neide Garcia Hernandes/João Batista Levi/ Rua Paulo Gruninger/ Rua Lago Azul</t>
  </si>
  <si>
    <t>Jd Europa</t>
  </si>
  <si>
    <t>Ruas</t>
  </si>
  <si>
    <t>Rua Jaime Dolfini</t>
  </si>
  <si>
    <t>Rua Antonio Binotti</t>
  </si>
  <si>
    <t>Guilherme Boller Zoega/ Rua João Granchi/ Rua Aurélio Marchi/ Rua José Felicio/ Rua João Felicio Filho</t>
  </si>
  <si>
    <t xml:space="preserve">Ruas </t>
  </si>
  <si>
    <t>Jd Redentor</t>
  </si>
  <si>
    <t>Porto Rico</t>
  </si>
  <si>
    <t>V. Esperança</t>
  </si>
  <si>
    <t xml:space="preserve">Transporte de massa asfáltica considerando a media entre cidades (Mogi Mirim/Leme/Ribeirão Preto/Araras) em 58,73 Km </t>
  </si>
  <si>
    <t>MÊS</t>
  </si>
  <si>
    <t>Av. das Nações</t>
  </si>
  <si>
    <t>viela existente</t>
  </si>
  <si>
    <t>Rua Peru / Rua Equador/ Rua México/ Rua Estados Unidos</t>
  </si>
  <si>
    <t>Rua Estados Unidos</t>
  </si>
  <si>
    <t xml:space="preserve">Mario Brinati </t>
  </si>
  <si>
    <t>área  do PAM Zona Norte</t>
  </si>
  <si>
    <t>Rua Paraguai/ Rua Canada/ Rua Uruguai/ Rua Argentina</t>
  </si>
  <si>
    <t>final Rua Canadá</t>
  </si>
  <si>
    <t>inicio Rua Canadá</t>
  </si>
  <si>
    <t>Rua Chile / Rua Venezuela</t>
  </si>
  <si>
    <t>Colombia</t>
  </si>
  <si>
    <t>Bolivia</t>
  </si>
  <si>
    <t>Rua Chile</t>
  </si>
  <si>
    <t>final Ruas Chile e Canadá</t>
  </si>
  <si>
    <t>Rua Colombia</t>
  </si>
  <si>
    <t>Rua Bolivia</t>
  </si>
  <si>
    <t>V. Redenção</t>
  </si>
  <si>
    <t>R. Afonso Grisi</t>
  </si>
  <si>
    <t>Rua José Benini</t>
  </si>
  <si>
    <t>Riachuelo</t>
  </si>
  <si>
    <t>R Siqueira Campos</t>
  </si>
  <si>
    <t>Rua XV de Novembro</t>
  </si>
  <si>
    <t>Dos Lemes</t>
  </si>
  <si>
    <t>R Pereira Bueno</t>
  </si>
  <si>
    <t>Rua Riachuelo</t>
  </si>
  <si>
    <t>Chico Mestre</t>
  </si>
  <si>
    <t>Coronel Franco</t>
  </si>
  <si>
    <t>R Chico Mestre</t>
  </si>
  <si>
    <t>R General Osório</t>
  </si>
  <si>
    <t>R Rio Grande do Norte</t>
  </si>
  <si>
    <t>R José Dioguinho Baldovinotti</t>
  </si>
  <si>
    <t>Rua Curitiba</t>
  </si>
  <si>
    <t>R Curitiba</t>
  </si>
  <si>
    <t>final de rua</t>
  </si>
  <si>
    <t>R Hercules Del Nero</t>
  </si>
  <si>
    <t>R Mato Grosso</t>
  </si>
  <si>
    <t>TOTAL</t>
  </si>
  <si>
    <t>Planilha dos Serviços de Recapeamento de Ruas da cidade de Pirassununga -2019</t>
  </si>
  <si>
    <t>bdi unit</t>
  </si>
  <si>
    <t xml:space="preserve">TOTAL unit
</t>
  </si>
  <si>
    <t xml:space="preserve">TOTAL GLOBAL
 </t>
  </si>
  <si>
    <t>Recapeamento Asfáltico</t>
  </si>
  <si>
    <t>2.1</t>
  </si>
  <si>
    <t>2.2</t>
  </si>
  <si>
    <t>2.3</t>
  </si>
  <si>
    <t>Placa da Obra</t>
  </si>
  <si>
    <t>Tributos    -    6,50 % (ISS+PIS/cofins 3,65%)</t>
  </si>
  <si>
    <t>95995 SINAPI</t>
  </si>
  <si>
    <t>Código Sinapi (12/19) S/ DESONERAÇÃO</t>
  </si>
  <si>
    <t>74209/001 SINAPI</t>
  </si>
  <si>
    <t>72942 SINAPI</t>
  </si>
  <si>
    <t>95303 SINAPI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</si>
</sst>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#,##0.0000"/>
    <numFmt numFmtId="174" formatCode="_(* #,##0.00_);_(* \(#,##0.00\);_(* \-??_);_(@_)"/>
    <numFmt numFmtId="175" formatCode="&quot;R$&quot;\ #,##0.00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color indexed="44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9"/>
      <name val="Arial"/>
      <family val="2"/>
    </font>
    <font>
      <b/>
      <sz val="7"/>
      <name val="Arial"/>
      <family val="2"/>
    </font>
    <font>
      <b/>
      <sz val="8"/>
      <color indexed="8"/>
      <name val="Times New Roman"/>
      <family val="1"/>
    </font>
    <font>
      <sz val="7"/>
      <color indexed="8"/>
      <name val="Verdana"/>
      <family val="2"/>
    </font>
    <font>
      <b/>
      <u val="single"/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name val="Times New Roman"/>
      <family val="1"/>
    </font>
    <font>
      <sz val="8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Miriad bold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Miriad bold"/>
      <family val="0"/>
    </font>
    <font>
      <sz val="7"/>
      <color indexed="8"/>
      <name val="Miriad bold"/>
      <family val="0"/>
    </font>
    <font>
      <sz val="11"/>
      <color indexed="8"/>
      <name val="Miriad bold"/>
      <family val="0"/>
    </font>
    <font>
      <sz val="11"/>
      <color indexed="9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8"/>
      <color indexed="9"/>
      <name val="Calibri"/>
      <family val="2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sz val="8"/>
      <color indexed="9"/>
      <name val="Miriad bold"/>
      <family val="0"/>
    </font>
    <font>
      <b/>
      <sz val="9"/>
      <color indexed="8"/>
      <name val="Miriad bold"/>
      <family val="0"/>
    </font>
    <font>
      <b/>
      <sz val="8.5"/>
      <color indexed="8"/>
      <name val="Miriad bold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Miriad bold"/>
      <family val="0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Miriad bold"/>
      <family val="0"/>
    </font>
    <font>
      <sz val="7"/>
      <color theme="1"/>
      <name val="Miriad bold"/>
      <family val="0"/>
    </font>
    <font>
      <sz val="11"/>
      <color theme="1"/>
      <name val="Miriad bold"/>
      <family val="0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0"/>
      <name val="Arial"/>
      <family val="2"/>
    </font>
    <font>
      <sz val="8"/>
      <color theme="0"/>
      <name val="Calibri"/>
      <family val="2"/>
    </font>
    <font>
      <sz val="8"/>
      <color theme="1"/>
      <name val="Times New Roman"/>
      <family val="1"/>
    </font>
    <font>
      <sz val="8"/>
      <color theme="0"/>
      <name val="Times New Roman"/>
      <family val="1"/>
    </font>
    <font>
      <sz val="8"/>
      <color theme="0"/>
      <name val="Miriad bold"/>
      <family val="0"/>
    </font>
    <font>
      <b/>
      <sz val="9"/>
      <color theme="1"/>
      <name val="Miriad bold"/>
      <family val="0"/>
    </font>
    <font>
      <b/>
      <sz val="8.5"/>
      <color theme="1"/>
      <name val="Miriad bold"/>
      <family val="0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8" fillId="29" borderId="1" applyNumberFormat="0" applyAlignment="0" applyProtection="0"/>
    <xf numFmtId="0" fontId="6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3" fillId="0" borderId="0" xfId="48" applyFont="1" applyBorder="1" applyAlignment="1">
      <alignment horizontal="center"/>
      <protection/>
    </xf>
    <xf numFmtId="0" fontId="4" fillId="0" borderId="10" xfId="48" applyFont="1" applyBorder="1" applyAlignment="1">
      <alignment horizontal="left"/>
      <protection/>
    </xf>
    <xf numFmtId="0" fontId="5" fillId="0" borderId="0" xfId="48" applyFont="1" applyBorder="1" applyAlignment="1">
      <alignment horizontal="left"/>
      <protection/>
    </xf>
    <xf numFmtId="0" fontId="3" fillId="0" borderId="0" xfId="48" applyFont="1" applyBorder="1" applyAlignment="1">
      <alignment horizontal="left"/>
      <protection/>
    </xf>
    <xf numFmtId="0" fontId="6" fillId="0" borderId="0" xfId="48" applyFont="1" applyBorder="1" applyAlignment="1">
      <alignment horizontal="center"/>
      <protection/>
    </xf>
    <xf numFmtId="0" fontId="7" fillId="0" borderId="0" xfId="48" applyFont="1" applyBorder="1" applyAlignment="1">
      <alignment horizontal="center"/>
      <protection/>
    </xf>
    <xf numFmtId="0" fontId="0" fillId="0" borderId="11" xfId="48" applyFont="1" applyBorder="1" applyAlignment="1">
      <alignment horizontal="center" wrapText="1"/>
      <protection/>
    </xf>
    <xf numFmtId="3" fontId="8" fillId="33" borderId="12" xfId="0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/>
    </xf>
    <xf numFmtId="4" fontId="11" fillId="33" borderId="13" xfId="0" applyNumberFormat="1" applyFont="1" applyFill="1" applyBorder="1" applyAlignment="1">
      <alignment/>
    </xf>
    <xf numFmtId="173" fontId="12" fillId="34" borderId="12" xfId="0" applyNumberFormat="1" applyFont="1" applyFill="1" applyBorder="1" applyAlignment="1">
      <alignment/>
    </xf>
    <xf numFmtId="4" fontId="11" fillId="34" borderId="12" xfId="0" applyNumberFormat="1" applyFont="1" applyFill="1" applyBorder="1" applyAlignment="1">
      <alignment/>
    </xf>
    <xf numFmtId="4" fontId="13" fillId="0" borderId="14" xfId="0" applyNumberFormat="1" applyFont="1" applyBorder="1" applyAlignment="1">
      <alignment horizontal="center" vertical="center"/>
    </xf>
    <xf numFmtId="4" fontId="13" fillId="35" borderId="15" xfId="0" applyNumberFormat="1" applyFont="1" applyFill="1" applyBorder="1" applyAlignment="1">
      <alignment horizontal="center" vertical="center"/>
    </xf>
    <xf numFmtId="4" fontId="13" fillId="0" borderId="15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center" vertical="center"/>
    </xf>
    <xf numFmtId="3" fontId="11" fillId="33" borderId="14" xfId="0" applyNumberFormat="1" applyFont="1" applyFill="1" applyBorder="1" applyAlignment="1">
      <alignment horizontal="center" vertical="center"/>
    </xf>
    <xf numFmtId="4" fontId="8" fillId="33" borderId="15" xfId="0" applyNumberFormat="1" applyFont="1" applyFill="1" applyBorder="1" applyAlignment="1">
      <alignment horizontal="center" vertical="center"/>
    </xf>
    <xf numFmtId="4" fontId="9" fillId="33" borderId="13" xfId="0" applyNumberFormat="1" applyFont="1" applyFill="1" applyBorder="1" applyAlignment="1">
      <alignment/>
    </xf>
    <xf numFmtId="4" fontId="8" fillId="34" borderId="12" xfId="0" applyNumberFormat="1" applyFont="1" applyFill="1" applyBorder="1" applyAlignment="1">
      <alignment horizontal="center" vertical="center"/>
    </xf>
    <xf numFmtId="4" fontId="9" fillId="34" borderId="12" xfId="0" applyNumberFormat="1" applyFont="1" applyFill="1" applyBorder="1" applyAlignment="1">
      <alignment/>
    </xf>
    <xf numFmtId="174" fontId="3" fillId="0" borderId="15" xfId="52" applyNumberFormat="1" applyFont="1" applyFill="1" applyBorder="1" applyAlignment="1" applyProtection="1">
      <alignment/>
      <protection/>
    </xf>
    <xf numFmtId="4" fontId="15" fillId="0" borderId="16" xfId="0" applyNumberFormat="1" applyFont="1" applyBorder="1" applyAlignment="1">
      <alignment/>
    </xf>
    <xf numFmtId="4" fontId="11" fillId="0" borderId="16" xfId="0" applyNumberFormat="1" applyFont="1" applyBorder="1" applyAlignment="1">
      <alignment/>
    </xf>
    <xf numFmtId="4" fontId="16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7" xfId="0" applyBorder="1" applyAlignment="1">
      <alignment horizontal="left"/>
    </xf>
    <xf numFmtId="0" fontId="14" fillId="0" borderId="0" xfId="48" applyFont="1" applyBorder="1" applyAlignment="1">
      <alignment/>
      <protection/>
    </xf>
    <xf numFmtId="0" fontId="14" fillId="0" borderId="18" xfId="48" applyFont="1" applyBorder="1" applyAlignment="1">
      <alignment/>
      <protection/>
    </xf>
    <xf numFmtId="0" fontId="79" fillId="0" borderId="0" xfId="48" applyFont="1" applyBorder="1">
      <alignment/>
      <protection/>
    </xf>
    <xf numFmtId="0" fontId="79" fillId="0" borderId="18" xfId="48" applyFont="1" applyBorder="1">
      <alignment/>
      <protection/>
    </xf>
    <xf numFmtId="172" fontId="14" fillId="0" borderId="11" xfId="48" applyNumberFormat="1" applyFont="1" applyBorder="1">
      <alignment/>
      <protection/>
    </xf>
    <xf numFmtId="0" fontId="79" fillId="0" borderId="19" xfId="48" applyFont="1" applyBorder="1">
      <alignment/>
      <protection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79" fillId="0" borderId="0" xfId="0" applyFont="1" applyBorder="1" applyAlignment="1">
      <alignment/>
    </xf>
    <xf numFmtId="0" fontId="79" fillId="0" borderId="0" xfId="0" applyFont="1" applyAlignment="1">
      <alignment/>
    </xf>
    <xf numFmtId="17" fontId="79" fillId="0" borderId="0" xfId="48" applyNumberFormat="1" applyFont="1" applyBorder="1">
      <alignment/>
      <protection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20" fillId="0" borderId="0" xfId="0" applyFont="1" applyBorder="1" applyAlignment="1">
      <alignment/>
    </xf>
    <xf numFmtId="0" fontId="0" fillId="0" borderId="11" xfId="0" applyBorder="1" applyAlignment="1">
      <alignment/>
    </xf>
    <xf numFmtId="0" fontId="8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174" fontId="14" fillId="0" borderId="15" xfId="52" applyNumberFormat="1" applyFont="1" applyFill="1" applyBorder="1" applyAlignment="1" applyProtection="1">
      <alignment/>
      <protection/>
    </xf>
    <xf numFmtId="174" fontId="24" fillId="0" borderId="15" xfId="52" applyNumberFormat="1" applyFont="1" applyFill="1" applyBorder="1" applyAlignment="1" applyProtection="1">
      <alignment/>
      <protection/>
    </xf>
    <xf numFmtId="9" fontId="3" fillId="0" borderId="15" xfId="52" applyNumberFormat="1" applyFont="1" applyFill="1" applyBorder="1" applyAlignment="1" applyProtection="1">
      <alignment/>
      <protection/>
    </xf>
    <xf numFmtId="9" fontId="24" fillId="0" borderId="15" xfId="52" applyNumberFormat="1" applyFont="1" applyFill="1" applyBorder="1" applyAlignment="1" applyProtection="1">
      <alignment/>
      <protection/>
    </xf>
    <xf numFmtId="174" fontId="25" fillId="0" borderId="15" xfId="52" applyNumberFormat="1" applyFont="1" applyFill="1" applyBorder="1" applyAlignment="1" applyProtection="1">
      <alignment/>
      <protection/>
    </xf>
    <xf numFmtId="9" fontId="27" fillId="0" borderId="15" xfId="52" applyNumberFormat="1" applyFont="1" applyFill="1" applyBorder="1" applyAlignment="1" applyProtection="1">
      <alignment/>
      <protection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3" xfId="0" applyFont="1" applyBorder="1" applyAlignment="1">
      <alignment/>
    </xf>
    <xf numFmtId="14" fontId="80" fillId="0" borderId="19" xfId="0" applyNumberFormat="1" applyFont="1" applyBorder="1" applyAlignment="1">
      <alignment/>
    </xf>
    <xf numFmtId="0" fontId="81" fillId="0" borderId="0" xfId="0" applyFont="1" applyBorder="1" applyAlignment="1">
      <alignment vertical="center"/>
    </xf>
    <xf numFmtId="4" fontId="82" fillId="0" borderId="0" xfId="0" applyNumberFormat="1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4" fontId="83" fillId="0" borderId="0" xfId="0" applyNumberFormat="1" applyFont="1" applyAlignment="1">
      <alignment/>
    </xf>
    <xf numFmtId="0" fontId="83" fillId="0" borderId="26" xfId="0" applyFont="1" applyBorder="1" applyAlignment="1">
      <alignment/>
    </xf>
    <xf numFmtId="0" fontId="83" fillId="0" borderId="27" xfId="0" applyFont="1" applyBorder="1" applyAlignment="1">
      <alignment/>
    </xf>
    <xf numFmtId="4" fontId="83" fillId="0" borderId="27" xfId="0" applyNumberFormat="1" applyFont="1" applyBorder="1" applyAlignment="1">
      <alignment/>
    </xf>
    <xf numFmtId="0" fontId="84" fillId="0" borderId="28" xfId="0" applyFont="1" applyBorder="1" applyAlignment="1">
      <alignment horizontal="center" vertical="center"/>
    </xf>
    <xf numFmtId="0" fontId="85" fillId="0" borderId="28" xfId="0" applyFont="1" applyBorder="1" applyAlignment="1">
      <alignment/>
    </xf>
    <xf numFmtId="0" fontId="86" fillId="0" borderId="28" xfId="0" applyFont="1" applyBorder="1" applyAlignment="1">
      <alignment horizontal="center"/>
    </xf>
    <xf numFmtId="4" fontId="86" fillId="0" borderId="28" xfId="0" applyNumberFormat="1" applyFont="1" applyBorder="1" applyAlignment="1">
      <alignment horizontal="center"/>
    </xf>
    <xf numFmtId="0" fontId="84" fillId="36" borderId="28" xfId="0" applyFont="1" applyFill="1" applyBorder="1" applyAlignment="1">
      <alignment textRotation="90"/>
    </xf>
    <xf numFmtId="0" fontId="84" fillId="36" borderId="28" xfId="0" applyFont="1" applyFill="1" applyBorder="1" applyAlignment="1">
      <alignment/>
    </xf>
    <xf numFmtId="4" fontId="84" fillId="36" borderId="28" xfId="0" applyNumberFormat="1" applyFont="1" applyFill="1" applyBorder="1" applyAlignment="1">
      <alignment horizontal="center"/>
    </xf>
    <xf numFmtId="0" fontId="84" fillId="36" borderId="28" xfId="0" applyFont="1" applyFill="1" applyBorder="1" applyAlignment="1">
      <alignment horizontal="center"/>
    </xf>
    <xf numFmtId="0" fontId="84" fillId="0" borderId="28" xfId="0" applyFont="1" applyBorder="1" applyAlignment="1">
      <alignment/>
    </xf>
    <xf numFmtId="0" fontId="84" fillId="37" borderId="28" xfId="0" applyFont="1" applyFill="1" applyBorder="1" applyAlignment="1">
      <alignment/>
    </xf>
    <xf numFmtId="4" fontId="84" fillId="38" borderId="28" xfId="0" applyNumberFormat="1" applyFont="1" applyFill="1" applyBorder="1" applyAlignment="1">
      <alignment/>
    </xf>
    <xf numFmtId="4" fontId="84" fillId="0" borderId="28" xfId="0" applyNumberFormat="1" applyFont="1" applyBorder="1" applyAlignment="1">
      <alignment horizontal="center"/>
    </xf>
    <xf numFmtId="4" fontId="87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4" fontId="89" fillId="0" borderId="0" xfId="0" applyNumberFormat="1" applyFont="1" applyAlignment="1">
      <alignment/>
    </xf>
    <xf numFmtId="4" fontId="90" fillId="0" borderId="0" xfId="0" applyNumberFormat="1" applyFont="1" applyAlignment="1">
      <alignment/>
    </xf>
    <xf numFmtId="4" fontId="79" fillId="0" borderId="0" xfId="0" applyNumberFormat="1" applyFont="1" applyAlignment="1">
      <alignment horizontal="center" vertical="center"/>
    </xf>
    <xf numFmtId="4" fontId="91" fillId="0" borderId="0" xfId="0" applyNumberFormat="1" applyFont="1" applyAlignment="1">
      <alignment horizontal="center" vertical="center"/>
    </xf>
    <xf numFmtId="2" fontId="84" fillId="0" borderId="28" xfId="0" applyNumberFormat="1" applyFont="1" applyBorder="1" applyAlignment="1">
      <alignment horizontal="center" vertical="center"/>
    </xf>
    <xf numFmtId="0" fontId="92" fillId="39" borderId="28" xfId="0" applyFont="1" applyFill="1" applyBorder="1" applyAlignment="1">
      <alignment/>
    </xf>
    <xf numFmtId="0" fontId="92" fillId="39" borderId="28" xfId="0" applyFont="1" applyFill="1" applyBorder="1" applyAlignment="1">
      <alignment horizontal="left"/>
    </xf>
    <xf numFmtId="2" fontId="92" fillId="39" borderId="28" xfId="0" applyNumberFormat="1" applyFont="1" applyFill="1" applyBorder="1" applyAlignment="1">
      <alignment/>
    </xf>
    <xf numFmtId="4" fontId="92" fillId="39" borderId="28" xfId="0" applyNumberFormat="1" applyFont="1" applyFill="1" applyBorder="1" applyAlignment="1">
      <alignment/>
    </xf>
    <xf numFmtId="0" fontId="92" fillId="39" borderId="29" xfId="0" applyFont="1" applyFill="1" applyBorder="1" applyAlignment="1">
      <alignment/>
    </xf>
    <xf numFmtId="174" fontId="14" fillId="0" borderId="15" xfId="52" applyNumberFormat="1" applyFont="1" applyFill="1" applyBorder="1" applyAlignment="1" applyProtection="1">
      <alignment horizontal="center"/>
      <protection/>
    </xf>
    <xf numFmtId="0" fontId="5" fillId="0" borderId="15" xfId="0" applyFont="1" applyBorder="1" applyAlignment="1">
      <alignment horizontal="center"/>
    </xf>
    <xf numFmtId="0" fontId="84" fillId="0" borderId="28" xfId="0" applyFont="1" applyBorder="1" applyAlignment="1">
      <alignment wrapText="1"/>
    </xf>
    <xf numFmtId="43" fontId="14" fillId="0" borderId="15" xfId="52" applyNumberFormat="1" applyFont="1" applyFill="1" applyBorder="1" applyAlignment="1" applyProtection="1">
      <alignment/>
      <protection/>
    </xf>
    <xf numFmtId="0" fontId="0" fillId="0" borderId="11" xfId="48" applyFont="1" applyBorder="1" applyAlignment="1">
      <alignment horizontal="left" vertical="top" wrapText="1"/>
      <protection/>
    </xf>
    <xf numFmtId="2" fontId="93" fillId="39" borderId="28" xfId="0" applyNumberFormat="1" applyFont="1" applyFill="1" applyBorder="1" applyAlignment="1">
      <alignment/>
    </xf>
    <xf numFmtId="4" fontId="94" fillId="0" borderId="28" xfId="0" applyNumberFormat="1" applyFont="1" applyBorder="1" applyAlignment="1">
      <alignment horizontal="center"/>
    </xf>
    <xf numFmtId="4" fontId="84" fillId="39" borderId="28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75" fontId="13" fillId="0" borderId="14" xfId="0" applyNumberFormat="1" applyFont="1" applyBorder="1" applyAlignment="1">
      <alignment horizontal="center" vertical="center"/>
    </xf>
    <xf numFmtId="4" fontId="13" fillId="0" borderId="30" xfId="0" applyNumberFormat="1" applyFont="1" applyBorder="1" applyAlignment="1">
      <alignment horizontal="center" vertical="center"/>
    </xf>
    <xf numFmtId="174" fontId="13" fillId="0" borderId="15" xfId="52" applyNumberFormat="1" applyFont="1" applyFill="1" applyBorder="1" applyAlignment="1" applyProtection="1">
      <alignment vertical="center"/>
      <protection/>
    </xf>
    <xf numFmtId="0" fontId="3" fillId="0" borderId="10" xfId="48" applyFont="1" applyBorder="1" applyAlignment="1">
      <alignment horizontal="center"/>
      <protection/>
    </xf>
    <xf numFmtId="0" fontId="3" fillId="0" borderId="10" xfId="48" applyFont="1" applyBorder="1" applyAlignment="1">
      <alignment vertical="center" wrapText="1"/>
      <protection/>
    </xf>
    <xf numFmtId="0" fontId="0" fillId="0" borderId="31" xfId="48" applyFont="1" applyBorder="1" applyAlignment="1">
      <alignment horizontal="left" wrapText="1"/>
      <protection/>
    </xf>
    <xf numFmtId="0" fontId="0" fillId="0" borderId="11" xfId="48" applyFont="1" applyBorder="1" applyAlignment="1">
      <alignment horizontal="left" vertical="top" wrapText="1"/>
      <protection/>
    </xf>
    <xf numFmtId="0" fontId="0" fillId="0" borderId="11" xfId="48" applyFont="1" applyBorder="1" applyAlignment="1">
      <alignment horizontal="center" wrapText="1"/>
      <protection/>
    </xf>
    <xf numFmtId="0" fontId="79" fillId="0" borderId="21" xfId="48" applyFont="1" applyBorder="1" applyAlignment="1">
      <alignment horizontal="center"/>
      <protection/>
    </xf>
    <xf numFmtId="4" fontId="8" fillId="0" borderId="32" xfId="0" applyNumberFormat="1" applyFont="1" applyBorder="1" applyAlignment="1">
      <alignment horizontal="center" vertical="center"/>
    </xf>
    <xf numFmtId="4" fontId="9" fillId="0" borderId="32" xfId="0" applyNumberFormat="1" applyFont="1" applyBorder="1" applyAlignment="1">
      <alignment horizontal="center" vertical="center" wrapText="1"/>
    </xf>
    <xf numFmtId="4" fontId="10" fillId="0" borderId="32" xfId="0" applyNumberFormat="1" applyFont="1" applyBorder="1" applyAlignment="1">
      <alignment horizontal="center" vertical="center" wrapText="1"/>
    </xf>
    <xf numFmtId="0" fontId="16" fillId="0" borderId="32" xfId="0" applyFont="1" applyBorder="1" applyAlignment="1">
      <alignment vertical="top" wrapText="1"/>
    </xf>
    <xf numFmtId="4" fontId="11" fillId="33" borderId="33" xfId="0" applyNumberFormat="1" applyFont="1" applyFill="1" applyBorder="1" applyAlignment="1">
      <alignment horizontal="center"/>
    </xf>
    <xf numFmtId="0" fontId="16" fillId="33" borderId="34" xfId="0" applyFont="1" applyFill="1" applyBorder="1" applyAlignment="1">
      <alignment horizontal="center"/>
    </xf>
    <xf numFmtId="0" fontId="13" fillId="0" borderId="35" xfId="0" applyFont="1" applyBorder="1" applyAlignment="1">
      <alignment wrapText="1"/>
    </xf>
    <xf numFmtId="0" fontId="14" fillId="0" borderId="36" xfId="0" applyFont="1" applyBorder="1" applyAlignment="1">
      <alignment horizontal="center"/>
    </xf>
    <xf numFmtId="4" fontId="11" fillId="33" borderId="15" xfId="0" applyNumberFormat="1" applyFont="1" applyFill="1" applyBorder="1" applyAlignment="1">
      <alignment horizontal="center"/>
    </xf>
    <xf numFmtId="4" fontId="11" fillId="33" borderId="14" xfId="0" applyNumberFormat="1" applyFont="1" applyFill="1" applyBorder="1" applyAlignment="1">
      <alignment horizontal="center" vertical="center"/>
    </xf>
    <xf numFmtId="4" fontId="11" fillId="33" borderId="37" xfId="0" applyNumberFormat="1" applyFont="1" applyFill="1" applyBorder="1" applyAlignment="1">
      <alignment horizontal="center" vertical="center"/>
    </xf>
    <xf numFmtId="4" fontId="11" fillId="33" borderId="38" xfId="0" applyNumberFormat="1" applyFont="1" applyFill="1" applyBorder="1" applyAlignment="1">
      <alignment horizontal="center" vertical="center"/>
    </xf>
    <xf numFmtId="0" fontId="80" fillId="0" borderId="14" xfId="0" applyFont="1" applyBorder="1" applyAlignment="1">
      <alignment horizontal="left"/>
    </xf>
    <xf numFmtId="0" fontId="80" fillId="0" borderId="35" xfId="0" applyFont="1" applyBorder="1" applyAlignment="1">
      <alignment horizontal="left"/>
    </xf>
    <xf numFmtId="0" fontId="16" fillId="33" borderId="14" xfId="0" applyFont="1" applyFill="1" applyBorder="1" applyAlignment="1">
      <alignment horizontal="center"/>
    </xf>
    <xf numFmtId="4" fontId="3" fillId="0" borderId="15" xfId="0" applyNumberFormat="1" applyFont="1" applyBorder="1" applyAlignment="1">
      <alignment horizontal="justify"/>
    </xf>
    <xf numFmtId="0" fontId="18" fillId="0" borderId="15" xfId="0" applyFont="1" applyBorder="1" applyAlignment="1">
      <alignment horizontal="center" wrapText="1"/>
    </xf>
    <xf numFmtId="0" fontId="80" fillId="0" borderId="14" xfId="0" applyFont="1" applyBorder="1" applyAlignment="1">
      <alignment horizontal="left" vertical="top" wrapText="1"/>
    </xf>
    <xf numFmtId="0" fontId="80" fillId="0" borderId="35" xfId="0" applyFont="1" applyBorder="1" applyAlignment="1">
      <alignment horizontal="left" vertical="top" wrapText="1"/>
    </xf>
    <xf numFmtId="4" fontId="3" fillId="0" borderId="15" xfId="0" applyNumberFormat="1" applyFont="1" applyBorder="1" applyAlignment="1">
      <alignment horizontal="justify" wrapText="1"/>
    </xf>
    <xf numFmtId="4" fontId="11" fillId="0" borderId="20" xfId="0" applyNumberFormat="1" applyFont="1" applyBorder="1" applyAlignment="1">
      <alignment horizontal="center"/>
    </xf>
    <xf numFmtId="0" fontId="8" fillId="0" borderId="39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3" fillId="35" borderId="14" xfId="0" applyFont="1" applyFill="1" applyBorder="1" applyAlignment="1">
      <alignment horizontal="left"/>
    </xf>
    <xf numFmtId="0" fontId="3" fillId="35" borderId="35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74" fontId="3" fillId="0" borderId="24" xfId="52" applyNumberFormat="1" applyFont="1" applyFill="1" applyBorder="1" applyAlignment="1" applyProtection="1">
      <alignment horizontal="center"/>
      <protection/>
    </xf>
    <xf numFmtId="174" fontId="3" fillId="0" borderId="13" xfId="52" applyNumberFormat="1" applyFont="1" applyFill="1" applyBorder="1" applyAlignment="1" applyProtection="1">
      <alignment horizontal="center"/>
      <protection/>
    </xf>
    <xf numFmtId="0" fontId="9" fillId="0" borderId="43" xfId="0" applyFont="1" applyBorder="1" applyAlignment="1">
      <alignment horizontal="left"/>
    </xf>
    <xf numFmtId="0" fontId="8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9" fontId="23" fillId="0" borderId="44" xfId="0" applyNumberFormat="1" applyFont="1" applyBorder="1" applyAlignment="1">
      <alignment horizontal="center" wrapText="1"/>
    </xf>
    <xf numFmtId="39" fontId="23" fillId="0" borderId="45" xfId="0" applyNumberFormat="1" applyFont="1" applyBorder="1" applyAlignment="1">
      <alignment horizontal="center" wrapText="1"/>
    </xf>
    <xf numFmtId="39" fontId="23" fillId="0" borderId="46" xfId="0" applyNumberFormat="1" applyFont="1" applyBorder="1" applyAlignment="1">
      <alignment horizontal="center" wrapText="1"/>
    </xf>
    <xf numFmtId="39" fontId="23" fillId="0" borderId="12" xfId="0" applyNumberFormat="1" applyFont="1" applyBorder="1" applyAlignment="1">
      <alignment horizontal="center" wrapText="1"/>
    </xf>
    <xf numFmtId="39" fontId="23" fillId="0" borderId="47" xfId="0" applyNumberFormat="1" applyFont="1" applyBorder="1" applyAlignment="1">
      <alignment horizontal="center" wrapText="1"/>
    </xf>
    <xf numFmtId="39" fontId="23" fillId="0" borderId="48" xfId="0" applyNumberFormat="1" applyFont="1" applyBorder="1" applyAlignment="1">
      <alignment horizontal="center" wrapText="1"/>
    </xf>
    <xf numFmtId="174" fontId="3" fillId="0" borderId="15" xfId="52" applyNumberFormat="1" applyFont="1" applyFill="1" applyBorder="1" applyAlignment="1" applyProtection="1">
      <alignment horizontal="center"/>
      <protection/>
    </xf>
    <xf numFmtId="39" fontId="23" fillId="0" borderId="24" xfId="0" applyNumberFormat="1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right"/>
    </xf>
    <xf numFmtId="39" fontId="23" fillId="39" borderId="44" xfId="0" applyNumberFormat="1" applyFont="1" applyFill="1" applyBorder="1" applyAlignment="1">
      <alignment horizontal="center" wrapText="1"/>
    </xf>
    <xf numFmtId="39" fontId="23" fillId="39" borderId="45" xfId="0" applyNumberFormat="1" applyFont="1" applyFill="1" applyBorder="1" applyAlignment="1">
      <alignment horizontal="center" wrapText="1"/>
    </xf>
    <xf numFmtId="39" fontId="23" fillId="39" borderId="46" xfId="0" applyNumberFormat="1" applyFont="1" applyFill="1" applyBorder="1" applyAlignment="1">
      <alignment horizontal="center" wrapText="1"/>
    </xf>
    <xf numFmtId="39" fontId="23" fillId="39" borderId="12" xfId="0" applyNumberFormat="1" applyFont="1" applyFill="1" applyBorder="1" applyAlignment="1">
      <alignment horizontal="center" wrapText="1"/>
    </xf>
    <xf numFmtId="39" fontId="23" fillId="39" borderId="47" xfId="0" applyNumberFormat="1" applyFont="1" applyFill="1" applyBorder="1" applyAlignment="1">
      <alignment horizontal="center" wrapText="1"/>
    </xf>
    <xf numFmtId="39" fontId="23" fillId="39" borderId="48" xfId="0" applyNumberFormat="1" applyFont="1" applyFill="1" applyBorder="1" applyAlignment="1">
      <alignment horizontal="center" wrapText="1"/>
    </xf>
    <xf numFmtId="4" fontId="3" fillId="39" borderId="44" xfId="0" applyNumberFormat="1" applyFont="1" applyFill="1" applyBorder="1" applyAlignment="1">
      <alignment horizontal="center" wrapText="1"/>
    </xf>
    <xf numFmtId="4" fontId="3" fillId="39" borderId="45" xfId="0" applyNumberFormat="1" applyFont="1" applyFill="1" applyBorder="1" applyAlignment="1">
      <alignment horizontal="center" wrapText="1"/>
    </xf>
    <xf numFmtId="4" fontId="3" fillId="39" borderId="46" xfId="0" applyNumberFormat="1" applyFont="1" applyFill="1" applyBorder="1" applyAlignment="1">
      <alignment horizontal="center" wrapText="1"/>
    </xf>
    <xf numFmtId="4" fontId="3" fillId="39" borderId="12" xfId="0" applyNumberFormat="1" applyFont="1" applyFill="1" applyBorder="1" applyAlignment="1">
      <alignment horizontal="center" wrapText="1"/>
    </xf>
    <xf numFmtId="4" fontId="3" fillId="39" borderId="47" xfId="0" applyNumberFormat="1" applyFont="1" applyFill="1" applyBorder="1" applyAlignment="1">
      <alignment horizontal="center" wrapText="1"/>
    </xf>
    <xf numFmtId="4" fontId="3" fillId="39" borderId="48" xfId="0" applyNumberFormat="1" applyFont="1" applyFill="1" applyBorder="1" applyAlignment="1">
      <alignment horizontal="center" wrapText="1"/>
    </xf>
    <xf numFmtId="39" fontId="26" fillId="0" borderId="24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96" fillId="0" borderId="0" xfId="0" applyFont="1" applyBorder="1" applyAlignment="1">
      <alignment horizontal="left" vertical="center"/>
    </xf>
    <xf numFmtId="0" fontId="81" fillId="0" borderId="49" xfId="0" applyFont="1" applyBorder="1" applyAlignment="1">
      <alignment horizontal="center"/>
    </xf>
    <xf numFmtId="0" fontId="81" fillId="0" borderId="50" xfId="0" applyFont="1" applyBorder="1" applyAlignment="1">
      <alignment horizontal="center"/>
    </xf>
    <xf numFmtId="0" fontId="83" fillId="0" borderId="27" xfId="0" applyFont="1" applyBorder="1" applyAlignment="1">
      <alignment horizontal="center"/>
    </xf>
    <xf numFmtId="0" fontId="83" fillId="0" borderId="51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10</xdr:col>
      <xdr:colOff>409575</xdr:colOff>
      <xdr:row>4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3171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7">
      <selection activeCell="A17" sqref="A17:F17"/>
    </sheetView>
  </sheetViews>
  <sheetFormatPr defaultColWidth="9.140625" defaultRowHeight="15"/>
  <cols>
    <col min="3" max="3" width="29.28125" style="0" customWidth="1"/>
    <col min="5" max="5" width="11.00390625" style="0" bestFit="1" customWidth="1"/>
    <col min="7" max="7" width="11.7109375" style="0" customWidth="1"/>
    <col min="9" max="9" width="16.7109375" style="0" customWidth="1"/>
    <col min="10" max="10" width="9.140625" style="40" customWidth="1"/>
    <col min="11" max="11" width="6.140625" style="40" customWidth="1"/>
    <col min="13" max="13" width="11.7109375" style="0" bestFit="1" customWidth="1"/>
  </cols>
  <sheetData>
    <row r="1" spans="1:11" ht="15">
      <c r="A1" s="106"/>
      <c r="B1" s="106"/>
      <c r="C1" s="106"/>
      <c r="D1" s="106"/>
      <c r="E1" s="106"/>
      <c r="F1" s="106"/>
      <c r="G1" s="106"/>
      <c r="H1" s="1"/>
      <c r="I1" s="1"/>
      <c r="J1" s="31"/>
      <c r="K1" s="32"/>
    </row>
    <row r="2" spans="1:11" ht="15">
      <c r="A2" s="106" t="s">
        <v>0</v>
      </c>
      <c r="B2" s="106"/>
      <c r="C2" s="106"/>
      <c r="D2" s="106"/>
      <c r="E2" s="106"/>
      <c r="F2" s="106"/>
      <c r="G2" s="106"/>
      <c r="H2" s="1"/>
      <c r="I2" s="1"/>
      <c r="J2" s="31"/>
      <c r="K2" s="32"/>
    </row>
    <row r="3" spans="1:11" ht="18.75">
      <c r="A3" s="2" t="s">
        <v>21</v>
      </c>
      <c r="B3" s="3"/>
      <c r="C3" s="3"/>
      <c r="D3" s="3"/>
      <c r="E3" s="4"/>
      <c r="F3" s="4"/>
      <c r="G3" s="4"/>
      <c r="H3" s="4"/>
      <c r="I3" s="4"/>
      <c r="J3" s="33"/>
      <c r="K3" s="34"/>
    </row>
    <row r="4" spans="1:11" ht="15">
      <c r="A4" s="107" t="s">
        <v>22</v>
      </c>
      <c r="B4" s="107"/>
      <c r="C4" s="107"/>
      <c r="D4" s="107"/>
      <c r="E4" s="107"/>
      <c r="F4" s="107"/>
      <c r="G4" s="107"/>
      <c r="H4" s="1"/>
      <c r="I4" s="1"/>
      <c r="J4" s="33"/>
      <c r="K4" s="34"/>
    </row>
    <row r="5" spans="1:11" ht="15.75">
      <c r="A5" s="107"/>
      <c r="B5" s="107"/>
      <c r="C5" s="107"/>
      <c r="D5" s="107"/>
      <c r="E5" s="107"/>
      <c r="F5" s="107"/>
      <c r="G5" s="107"/>
      <c r="H5" s="5" t="s">
        <v>0</v>
      </c>
      <c r="I5" s="6" t="s">
        <v>0</v>
      </c>
      <c r="J5" s="41" t="s">
        <v>0</v>
      </c>
      <c r="K5" s="34"/>
    </row>
    <row r="6" spans="1:11" ht="15.75" thickBot="1">
      <c r="A6" s="108" t="s">
        <v>0</v>
      </c>
      <c r="B6" s="108"/>
      <c r="C6" s="108"/>
      <c r="D6" s="108"/>
      <c r="E6" s="109"/>
      <c r="F6" s="109"/>
      <c r="G6" s="109"/>
      <c r="H6" s="98" t="s">
        <v>0</v>
      </c>
      <c r="I6" s="6" t="s">
        <v>0</v>
      </c>
      <c r="J6" s="35" t="s">
        <v>0</v>
      </c>
      <c r="K6" s="36"/>
    </row>
    <row r="7" spans="1:11" ht="15.75" thickBot="1">
      <c r="A7" s="110"/>
      <c r="B7" s="110"/>
      <c r="C7" s="110"/>
      <c r="D7" s="110"/>
      <c r="E7" s="110"/>
      <c r="F7" s="110"/>
      <c r="G7" s="110"/>
      <c r="H7" s="7"/>
      <c r="I7" s="7"/>
      <c r="J7" s="111"/>
      <c r="K7" s="111"/>
    </row>
    <row r="8" spans="1:11" ht="15.75" thickBot="1">
      <c r="A8" s="112" t="s">
        <v>1</v>
      </c>
      <c r="B8" s="112" t="s">
        <v>2</v>
      </c>
      <c r="C8" s="112"/>
      <c r="D8" s="112" t="s">
        <v>3</v>
      </c>
      <c r="E8" s="112" t="s">
        <v>4</v>
      </c>
      <c r="F8" s="112" t="s">
        <v>5</v>
      </c>
      <c r="G8" s="112" t="s">
        <v>146</v>
      </c>
      <c r="H8" s="113" t="s">
        <v>147</v>
      </c>
      <c r="I8" s="114" t="s">
        <v>148</v>
      </c>
      <c r="J8" s="115" t="s">
        <v>156</v>
      </c>
      <c r="K8" s="115"/>
    </row>
    <row r="9" spans="1:11" ht="21" customHeight="1" thickBot="1">
      <c r="A9" s="112"/>
      <c r="B9" s="112"/>
      <c r="C9" s="112"/>
      <c r="D9" s="112"/>
      <c r="E9" s="112"/>
      <c r="F9" s="112"/>
      <c r="G9" s="112"/>
      <c r="H9" s="113"/>
      <c r="I9" s="114"/>
      <c r="J9" s="115"/>
      <c r="K9" s="115"/>
    </row>
    <row r="10" spans="1:11" ht="15">
      <c r="A10" s="8">
        <v>1</v>
      </c>
      <c r="B10" s="116" t="s">
        <v>153</v>
      </c>
      <c r="C10" s="116"/>
      <c r="D10" s="9"/>
      <c r="E10" s="10"/>
      <c r="F10" s="10"/>
      <c r="G10" s="11" t="s">
        <v>0</v>
      </c>
      <c r="H10" s="12">
        <v>0.218</v>
      </c>
      <c r="I10" s="13">
        <f>SUM(I11:I11)</f>
        <v>5610.48</v>
      </c>
      <c r="J10" s="117"/>
      <c r="K10" s="117"/>
    </row>
    <row r="11" spans="1:13" ht="26.25" customHeight="1">
      <c r="A11" s="15" t="s">
        <v>6</v>
      </c>
      <c r="B11" s="118" t="s">
        <v>7</v>
      </c>
      <c r="C11" s="118"/>
      <c r="D11" s="16" t="s">
        <v>8</v>
      </c>
      <c r="E11" s="17">
        <v>12</v>
      </c>
      <c r="F11" s="17">
        <v>383.86</v>
      </c>
      <c r="G11" s="14">
        <f>F11*$H10</f>
        <v>83.68148000000001</v>
      </c>
      <c r="H11" s="14">
        <f>F11+G11</f>
        <v>467.54148000000004</v>
      </c>
      <c r="I11" s="103">
        <v>5610.48</v>
      </c>
      <c r="J11" s="119" t="s">
        <v>157</v>
      </c>
      <c r="K11" s="119"/>
      <c r="L11" s="104"/>
      <c r="M11" s="102"/>
    </row>
    <row r="12" spans="1:12" ht="15">
      <c r="A12" s="18" t="s">
        <v>0</v>
      </c>
      <c r="B12" s="120" t="s">
        <v>149</v>
      </c>
      <c r="C12" s="120"/>
      <c r="D12" s="121" t="s">
        <v>0</v>
      </c>
      <c r="E12" s="122"/>
      <c r="F12" s="122"/>
      <c r="G12" s="122"/>
      <c r="H12" s="122"/>
      <c r="I12" s="122"/>
      <c r="J12" s="122"/>
      <c r="K12" s="123"/>
      <c r="L12" s="27"/>
    </row>
    <row r="13" spans="1:12" ht="15">
      <c r="A13" s="18">
        <v>2</v>
      </c>
      <c r="B13" s="120" t="s">
        <v>9</v>
      </c>
      <c r="C13" s="120"/>
      <c r="D13" s="19"/>
      <c r="E13" s="19"/>
      <c r="F13" s="19"/>
      <c r="G13" s="20" t="s">
        <v>0</v>
      </c>
      <c r="H13" s="21"/>
      <c r="I13" s="22">
        <f>SUM(I14:I16)</f>
        <v>2742403.44</v>
      </c>
      <c r="J13" s="126"/>
      <c r="K13" s="126"/>
      <c r="L13" s="27"/>
    </row>
    <row r="14" spans="1:13" ht="15.75" customHeight="1">
      <c r="A14" s="15" t="s">
        <v>150</v>
      </c>
      <c r="B14" s="127" t="s">
        <v>10</v>
      </c>
      <c r="C14" s="127"/>
      <c r="D14" s="17" t="s">
        <v>8</v>
      </c>
      <c r="E14" s="23">
        <v>72538.98</v>
      </c>
      <c r="F14" s="17">
        <v>1.75</v>
      </c>
      <c r="G14" s="14">
        <f>F14*$H10</f>
        <v>0.3815</v>
      </c>
      <c r="H14" s="14">
        <f>F14+G14</f>
        <v>2.1315</v>
      </c>
      <c r="I14" s="103">
        <v>154508.04</v>
      </c>
      <c r="J14" s="128" t="s">
        <v>158</v>
      </c>
      <c r="K14" s="128"/>
      <c r="L14" s="104"/>
      <c r="M14" s="102"/>
    </row>
    <row r="15" spans="1:13" ht="47.25" customHeight="1">
      <c r="A15" s="15" t="s">
        <v>151</v>
      </c>
      <c r="B15" s="127" t="s">
        <v>94</v>
      </c>
      <c r="C15" s="127"/>
      <c r="D15" s="17" t="s">
        <v>95</v>
      </c>
      <c r="E15" s="105">
        <v>2176.15</v>
      </c>
      <c r="F15" s="17">
        <v>922.36</v>
      </c>
      <c r="G15" s="14">
        <f>F15*$H10</f>
        <v>201.07448</v>
      </c>
      <c r="H15" s="14">
        <f>F15+G15</f>
        <v>1123.43448</v>
      </c>
      <c r="I15" s="103">
        <v>2444752.19</v>
      </c>
      <c r="J15" s="128" t="s">
        <v>155</v>
      </c>
      <c r="K15" s="128"/>
      <c r="L15" s="104"/>
      <c r="M15" s="102"/>
    </row>
    <row r="16" spans="1:13" ht="34.5" customHeight="1" thickBot="1">
      <c r="A16" s="15" t="s">
        <v>152</v>
      </c>
      <c r="B16" s="131" t="s">
        <v>11</v>
      </c>
      <c r="C16" s="131"/>
      <c r="D16" s="17" t="s">
        <v>12</v>
      </c>
      <c r="E16" s="105">
        <v>127806.43</v>
      </c>
      <c r="F16" s="17">
        <v>0.92</v>
      </c>
      <c r="G16" s="14">
        <f>F16*$H10</f>
        <v>0.20056000000000002</v>
      </c>
      <c r="H16" s="14">
        <f>F16+G16</f>
        <v>1.12056</v>
      </c>
      <c r="I16" s="103">
        <v>143143.21</v>
      </c>
      <c r="J16" s="128" t="s">
        <v>159</v>
      </c>
      <c r="K16" s="128"/>
      <c r="L16" s="104"/>
      <c r="M16" s="102"/>
    </row>
    <row r="17" spans="1:11" ht="15.75" thickBot="1">
      <c r="A17" s="132" t="s">
        <v>13</v>
      </c>
      <c r="B17" s="132"/>
      <c r="C17" s="132"/>
      <c r="D17" s="132"/>
      <c r="E17" s="132"/>
      <c r="F17" s="132"/>
      <c r="G17" s="24" t="e">
        <f>SUM(G10,G12,#REF!,#REF!,#REF!,#REF!,#REF!,#REF!,#REF!,#REF!,#REF!,#REF!,#REF!)</f>
        <v>#REF!</v>
      </c>
      <c r="H17" s="25"/>
      <c r="I17" s="26">
        <f>I10+I13</f>
        <v>2748013.92</v>
      </c>
      <c r="J17" s="37"/>
      <c r="K17" s="38"/>
    </row>
    <row r="18" spans="1:11" ht="15">
      <c r="A18" s="27"/>
      <c r="B18" s="133" t="s">
        <v>14</v>
      </c>
      <c r="C18" s="134"/>
      <c r="D18" s="27"/>
      <c r="E18" s="27"/>
      <c r="F18" s="27"/>
      <c r="G18" s="27"/>
      <c r="H18" s="27"/>
      <c r="I18" s="27"/>
      <c r="J18" s="39"/>
      <c r="K18" s="39"/>
    </row>
    <row r="19" spans="1:11" ht="15">
      <c r="A19" s="27"/>
      <c r="B19" s="124" t="s">
        <v>15</v>
      </c>
      <c r="C19" s="125"/>
      <c r="D19" s="27"/>
      <c r="E19" s="27"/>
      <c r="F19" s="27"/>
      <c r="G19" s="27"/>
      <c r="H19" s="27"/>
      <c r="I19" s="27"/>
      <c r="J19" s="39"/>
      <c r="K19" s="39"/>
    </row>
    <row r="20" spans="1:11" ht="15">
      <c r="A20" s="27"/>
      <c r="B20" s="124" t="s">
        <v>16</v>
      </c>
      <c r="C20" s="125"/>
      <c r="D20" s="27"/>
      <c r="E20" s="27"/>
      <c r="F20" s="27"/>
      <c r="G20" s="27"/>
      <c r="H20" s="27"/>
      <c r="I20" s="27"/>
      <c r="J20" s="39"/>
      <c r="K20" s="39"/>
    </row>
    <row r="21" spans="1:11" ht="15">
      <c r="A21" s="28"/>
      <c r="B21" s="137" t="s">
        <v>17</v>
      </c>
      <c r="C21" s="138"/>
      <c r="D21" s="27"/>
      <c r="E21" s="27"/>
      <c r="F21" s="27"/>
      <c r="G21" s="27"/>
      <c r="H21" s="27"/>
      <c r="I21" s="27"/>
      <c r="J21" s="39"/>
      <c r="K21" s="39"/>
    </row>
    <row r="22" spans="1:11" ht="15">
      <c r="A22" s="28"/>
      <c r="B22" s="137" t="s">
        <v>18</v>
      </c>
      <c r="C22" s="138"/>
      <c r="D22" s="29"/>
      <c r="E22" s="27"/>
      <c r="F22" s="27"/>
      <c r="G22" s="27"/>
      <c r="H22" s="29"/>
      <c r="I22" s="27"/>
      <c r="J22" s="39"/>
      <c r="K22" s="39"/>
    </row>
    <row r="23" spans="1:11" ht="15">
      <c r="A23" s="28"/>
      <c r="B23" s="124" t="s">
        <v>19</v>
      </c>
      <c r="C23" s="125"/>
      <c r="D23" s="29"/>
      <c r="E23" s="27"/>
      <c r="F23" s="27"/>
      <c r="G23" s="27"/>
      <c r="H23" s="29"/>
      <c r="I23" s="27"/>
      <c r="J23" s="39"/>
      <c r="K23" s="39"/>
    </row>
    <row r="24" spans="1:11" ht="15">
      <c r="A24" s="28"/>
      <c r="B24" s="129" t="s">
        <v>154</v>
      </c>
      <c r="C24" s="130"/>
      <c r="D24" s="27"/>
      <c r="E24" s="27"/>
      <c r="F24" s="27"/>
      <c r="G24" s="27"/>
      <c r="H24" s="27"/>
      <c r="I24" s="27"/>
      <c r="J24" s="39"/>
      <c r="K24" s="39"/>
    </row>
    <row r="25" spans="1:11" ht="15">
      <c r="A25" s="30"/>
      <c r="B25" s="135" t="s">
        <v>20</v>
      </c>
      <c r="C25" s="136"/>
      <c r="D25" s="27"/>
      <c r="E25" s="27"/>
      <c r="F25" s="27"/>
      <c r="G25" s="27"/>
      <c r="H25" s="27"/>
      <c r="I25" s="27"/>
      <c r="J25" s="39"/>
      <c r="K25" s="39"/>
    </row>
  </sheetData>
  <sheetProtection/>
  <mergeCells count="39">
    <mergeCell ref="B24:C24"/>
    <mergeCell ref="B16:C16"/>
    <mergeCell ref="J16:K16"/>
    <mergeCell ref="A17:F17"/>
    <mergeCell ref="B18:C18"/>
    <mergeCell ref="B25:C25"/>
    <mergeCell ref="B19:C19"/>
    <mergeCell ref="B20:C20"/>
    <mergeCell ref="B21:C21"/>
    <mergeCell ref="B22:C22"/>
    <mergeCell ref="B23:C23"/>
    <mergeCell ref="B13:C13"/>
    <mergeCell ref="J13:K13"/>
    <mergeCell ref="B14:C14"/>
    <mergeCell ref="J14:K14"/>
    <mergeCell ref="B15:C15"/>
    <mergeCell ref="J15:K15"/>
    <mergeCell ref="B10:C10"/>
    <mergeCell ref="J10:K10"/>
    <mergeCell ref="B11:C11"/>
    <mergeCell ref="J11:K11"/>
    <mergeCell ref="B12:C12"/>
    <mergeCell ref="D12:K12"/>
    <mergeCell ref="J7:K7"/>
    <mergeCell ref="A8:A9"/>
    <mergeCell ref="B8:C9"/>
    <mergeCell ref="D8:D9"/>
    <mergeCell ref="E8:E9"/>
    <mergeCell ref="F8:F9"/>
    <mergeCell ref="G8:G9"/>
    <mergeCell ref="H8:H9"/>
    <mergeCell ref="I8:I9"/>
    <mergeCell ref="J8:K9"/>
    <mergeCell ref="A1:G1"/>
    <mergeCell ref="A2:G2"/>
    <mergeCell ref="A4:G5"/>
    <mergeCell ref="A6:D6"/>
    <mergeCell ref="E6:G6"/>
    <mergeCell ref="A7:G7"/>
  </mergeCells>
  <printOptions horizontalCentered="1" verticalCentered="1"/>
  <pageMargins left="0.5118110236220472" right="0.5118110236220472" top="0.5905511811023623" bottom="0.5905511811023623" header="0.31496062992125984" footer="0.31496062992125984"/>
  <pageSetup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M6" sqref="M6"/>
    </sheetView>
  </sheetViews>
  <sheetFormatPr defaultColWidth="9.140625" defaultRowHeight="15"/>
  <cols>
    <col min="6" max="6" width="11.140625" style="0" bestFit="1" customWidth="1"/>
    <col min="11" max="11" width="8.140625" style="0" customWidth="1"/>
    <col min="12" max="12" width="5.421875" style="0" customWidth="1"/>
    <col min="13" max="13" width="11.7109375" style="0" customWidth="1"/>
  </cols>
  <sheetData>
    <row r="1" spans="1:13" ht="15">
      <c r="A1" s="139" t="s">
        <v>23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ht="15.75" thickBot="1"/>
    <row r="3" spans="1:13" ht="15.75">
      <c r="A3" s="140" t="s">
        <v>24</v>
      </c>
      <c r="B3" s="140"/>
      <c r="C3" s="140"/>
      <c r="D3" s="140"/>
      <c r="E3" s="140"/>
      <c r="F3" s="140"/>
      <c r="G3" s="42"/>
      <c r="H3" s="43"/>
      <c r="I3" s="43"/>
      <c r="J3" s="43"/>
      <c r="K3" s="43"/>
      <c r="L3" s="43"/>
      <c r="M3" s="44"/>
    </row>
    <row r="4" spans="1:13" ht="15.75">
      <c r="A4" s="141" t="s">
        <v>25</v>
      </c>
      <c r="B4" s="141"/>
      <c r="C4" s="141"/>
      <c r="D4" s="141"/>
      <c r="E4" s="141"/>
      <c r="F4" s="141"/>
      <c r="G4" s="142" t="s">
        <v>26</v>
      </c>
      <c r="H4" s="142"/>
      <c r="I4" s="142"/>
      <c r="J4" s="142"/>
      <c r="K4" s="142"/>
      <c r="L4" s="27"/>
      <c r="M4" s="45"/>
    </row>
    <row r="5" spans="1:13" ht="18">
      <c r="A5" s="141" t="s">
        <v>35</v>
      </c>
      <c r="B5" s="141"/>
      <c r="C5" s="141"/>
      <c r="D5" s="141"/>
      <c r="E5" s="141"/>
      <c r="F5" s="141"/>
      <c r="G5" s="46"/>
      <c r="H5" s="143" t="s">
        <v>27</v>
      </c>
      <c r="I5" s="143"/>
      <c r="J5" s="143"/>
      <c r="K5" s="143"/>
      <c r="L5" s="27"/>
      <c r="M5" s="45"/>
    </row>
    <row r="6" spans="1:13" ht="15.75" thickBot="1">
      <c r="A6" s="146" t="s">
        <v>0</v>
      </c>
      <c r="B6" s="146"/>
      <c r="C6" s="146"/>
      <c r="D6" s="146"/>
      <c r="E6" s="146"/>
      <c r="F6" s="146"/>
      <c r="G6" s="47"/>
      <c r="H6" s="47"/>
      <c r="I6" s="47"/>
      <c r="J6" s="47"/>
      <c r="K6" s="47"/>
      <c r="L6" s="47"/>
      <c r="M6" s="60">
        <v>43815</v>
      </c>
    </row>
    <row r="7" ht="15">
      <c r="I7" t="s">
        <v>107</v>
      </c>
    </row>
    <row r="8" spans="1:13" ht="15">
      <c r="A8" s="48" t="s">
        <v>1</v>
      </c>
      <c r="B8" s="147" t="s">
        <v>28</v>
      </c>
      <c r="C8" s="147"/>
      <c r="D8" s="147"/>
      <c r="E8" s="147"/>
      <c r="F8" s="49" t="s">
        <v>29</v>
      </c>
      <c r="G8" s="48">
        <v>1</v>
      </c>
      <c r="H8" s="48">
        <v>2</v>
      </c>
      <c r="I8" s="50">
        <v>3</v>
      </c>
      <c r="J8" s="50">
        <v>4</v>
      </c>
      <c r="K8" s="50" t="s">
        <v>0</v>
      </c>
      <c r="L8" s="50" t="s">
        <v>0</v>
      </c>
      <c r="M8" s="49" t="s">
        <v>30</v>
      </c>
    </row>
    <row r="9" spans="1:13" ht="15" customHeight="1">
      <c r="A9" s="148">
        <v>1</v>
      </c>
      <c r="B9" s="149" t="s">
        <v>36</v>
      </c>
      <c r="C9" s="150"/>
      <c r="D9" s="150"/>
      <c r="E9" s="151"/>
      <c r="F9" s="155">
        <f>orçamento!I11</f>
        <v>5610.48</v>
      </c>
      <c r="G9" s="51">
        <f>F9*G10</f>
        <v>1402.62</v>
      </c>
      <c r="H9" s="51">
        <f>F9*H10</f>
        <v>1402.62</v>
      </c>
      <c r="I9" s="23">
        <f>F9*I10</f>
        <v>1402.62</v>
      </c>
      <c r="J9" s="23">
        <f>F9*J10</f>
        <v>1402.62</v>
      </c>
      <c r="K9" s="52"/>
      <c r="L9" s="52"/>
      <c r="M9" s="23">
        <f aca="true" t="shared" si="0" ref="M9:M16">SUM(G9:L9)</f>
        <v>5610.48</v>
      </c>
    </row>
    <row r="10" spans="1:13" ht="15" customHeight="1">
      <c r="A10" s="148"/>
      <c r="B10" s="152"/>
      <c r="C10" s="153"/>
      <c r="D10" s="153"/>
      <c r="E10" s="154"/>
      <c r="F10" s="155"/>
      <c r="G10" s="53">
        <v>0.25</v>
      </c>
      <c r="H10" s="53">
        <v>0.25</v>
      </c>
      <c r="I10" s="54">
        <v>0.25</v>
      </c>
      <c r="J10" s="54">
        <v>0.25</v>
      </c>
      <c r="K10" s="54"/>
      <c r="L10" s="54"/>
      <c r="M10" s="53">
        <f t="shared" si="0"/>
        <v>1</v>
      </c>
    </row>
    <row r="11" spans="1:13" ht="15" customHeight="1">
      <c r="A11" s="148">
        <v>3</v>
      </c>
      <c r="B11" s="156" t="s">
        <v>10</v>
      </c>
      <c r="C11" s="157"/>
      <c r="D11" s="157"/>
      <c r="E11" s="157"/>
      <c r="F11" s="155">
        <f>orçamento!I14</f>
        <v>154508.04</v>
      </c>
      <c r="G11" s="51">
        <f>F11*G12</f>
        <v>38627.01</v>
      </c>
      <c r="H11" s="51">
        <f>F11*H12</f>
        <v>38627.01</v>
      </c>
      <c r="I11" s="51">
        <f>F11*I12</f>
        <v>38627.01</v>
      </c>
      <c r="J11" s="51">
        <f>F11*J12</f>
        <v>38627.01</v>
      </c>
      <c r="K11" s="52"/>
      <c r="L11" s="52"/>
      <c r="M11" s="23">
        <f t="shared" si="0"/>
        <v>154508.04</v>
      </c>
    </row>
    <row r="12" spans="1:13" ht="15">
      <c r="A12" s="148"/>
      <c r="B12" s="158"/>
      <c r="C12" s="158"/>
      <c r="D12" s="158"/>
      <c r="E12" s="158"/>
      <c r="F12" s="155"/>
      <c r="G12" s="53">
        <v>0.25</v>
      </c>
      <c r="H12" s="53">
        <v>0.25</v>
      </c>
      <c r="I12" s="54">
        <v>0.25</v>
      </c>
      <c r="J12" s="54">
        <v>0.25</v>
      </c>
      <c r="K12" s="54"/>
      <c r="L12" s="54"/>
      <c r="M12" s="53">
        <f t="shared" si="0"/>
        <v>1</v>
      </c>
    </row>
    <row r="13" spans="1:13" ht="15" customHeight="1">
      <c r="A13" s="174">
        <v>4</v>
      </c>
      <c r="B13" s="160" t="str">
        <f>orçamento!B15</f>
        <v>Construção de pavimento com  aplicação de concreto betuminoso usinado a quente CBUQ) camada de rolamento, com espessura de 3cm, exclusive transporte </v>
      </c>
      <c r="C13" s="161"/>
      <c r="D13" s="161"/>
      <c r="E13" s="162"/>
      <c r="F13" s="144">
        <f>orçamento!I15</f>
        <v>2444752.19</v>
      </c>
      <c r="G13" s="51">
        <f>F13*G14</f>
        <v>611188.0475</v>
      </c>
      <c r="H13" s="51">
        <f>F13*H14</f>
        <v>611188.0475</v>
      </c>
      <c r="I13" s="51">
        <f>F13*I14</f>
        <v>611188.0475</v>
      </c>
      <c r="J13" s="51">
        <f>F13*J14</f>
        <v>611188.0475</v>
      </c>
      <c r="K13" s="52"/>
      <c r="L13" s="52"/>
      <c r="M13" s="23">
        <f t="shared" si="0"/>
        <v>2444752.19</v>
      </c>
    </row>
    <row r="14" spans="1:13" ht="29.25" customHeight="1">
      <c r="A14" s="175"/>
      <c r="B14" s="163"/>
      <c r="C14" s="164"/>
      <c r="D14" s="164"/>
      <c r="E14" s="165"/>
      <c r="F14" s="145"/>
      <c r="G14" s="53">
        <v>0.25</v>
      </c>
      <c r="H14" s="53">
        <v>0.25</v>
      </c>
      <c r="I14" s="54">
        <v>0.25</v>
      </c>
      <c r="J14" s="54">
        <v>0.25</v>
      </c>
      <c r="K14" s="54"/>
      <c r="L14" s="54"/>
      <c r="M14" s="53">
        <f t="shared" si="0"/>
        <v>1</v>
      </c>
    </row>
    <row r="15" spans="1:13" ht="15" customHeight="1">
      <c r="A15" s="148">
        <v>5</v>
      </c>
      <c r="B15" s="166" t="s">
        <v>106</v>
      </c>
      <c r="C15" s="167"/>
      <c r="D15" s="167"/>
      <c r="E15" s="168"/>
      <c r="F15" s="155">
        <f>orçamento!I16</f>
        <v>143143.21</v>
      </c>
      <c r="G15" s="51">
        <f>F15*G16</f>
        <v>35785.8025</v>
      </c>
      <c r="H15" s="51">
        <f>F15*H16</f>
        <v>35785.8025</v>
      </c>
      <c r="I15" s="51">
        <f>F15*I16</f>
        <v>35785.8025</v>
      </c>
      <c r="J15" s="51">
        <f>F15*J16</f>
        <v>35785.8025</v>
      </c>
      <c r="K15" s="52"/>
      <c r="L15" s="52"/>
      <c r="M15" s="23">
        <f t="shared" si="0"/>
        <v>143143.21</v>
      </c>
    </row>
    <row r="16" spans="1:13" ht="18.75" customHeight="1">
      <c r="A16" s="148"/>
      <c r="B16" s="169"/>
      <c r="C16" s="170"/>
      <c r="D16" s="170"/>
      <c r="E16" s="171"/>
      <c r="F16" s="155"/>
      <c r="G16" s="53">
        <v>0.25</v>
      </c>
      <c r="H16" s="53">
        <v>0.25</v>
      </c>
      <c r="I16" s="54">
        <v>0.25</v>
      </c>
      <c r="J16" s="54">
        <v>0.25</v>
      </c>
      <c r="K16" s="54"/>
      <c r="L16" s="54"/>
      <c r="M16" s="53">
        <f t="shared" si="0"/>
        <v>1</v>
      </c>
    </row>
    <row r="17" spans="1:13" ht="15" customHeight="1">
      <c r="A17" s="95"/>
      <c r="B17" s="172"/>
      <c r="C17" s="173"/>
      <c r="D17" s="173"/>
      <c r="E17" s="173"/>
      <c r="F17" s="94"/>
      <c r="G17" s="53"/>
      <c r="H17" s="53"/>
      <c r="I17" s="56"/>
      <c r="J17" s="56"/>
      <c r="K17" s="56"/>
      <c r="L17" s="56"/>
      <c r="M17" s="56"/>
    </row>
    <row r="18" spans="1:13" ht="15">
      <c r="A18" s="57"/>
      <c r="B18" s="159" t="s">
        <v>31</v>
      </c>
      <c r="C18" s="159"/>
      <c r="D18" s="159"/>
      <c r="E18" s="159"/>
      <c r="F18" s="51">
        <f>SUM(F9:F17)</f>
        <v>2748013.92</v>
      </c>
      <c r="G18" s="97">
        <f>G11+G15+G13+G9</f>
        <v>687003.48</v>
      </c>
      <c r="H18" s="97">
        <f>H11+H15+H13+H9</f>
        <v>687003.48</v>
      </c>
      <c r="I18" s="97">
        <f>I11+I15+I13+I9</f>
        <v>687003.48</v>
      </c>
      <c r="J18" s="97">
        <f>J11+J15+J13+J9</f>
        <v>687003.48</v>
      </c>
      <c r="K18" s="52"/>
      <c r="L18" s="52"/>
      <c r="M18" s="51">
        <f>M11+M13+M15+M9</f>
        <v>2748013.92</v>
      </c>
    </row>
    <row r="19" spans="1:13" ht="15">
      <c r="A19" s="58"/>
      <c r="B19" s="159" t="s">
        <v>32</v>
      </c>
      <c r="C19" s="159"/>
      <c r="D19" s="159"/>
      <c r="E19" s="159"/>
      <c r="F19" s="23"/>
      <c r="G19" s="51">
        <f>G18</f>
        <v>687003.48</v>
      </c>
      <c r="H19" s="51">
        <f>G19+H18</f>
        <v>1374006.96</v>
      </c>
      <c r="I19" s="51">
        <f>H19+I18</f>
        <v>2061010.44</v>
      </c>
      <c r="J19" s="51">
        <f>I19+J18</f>
        <v>2748013.92</v>
      </c>
      <c r="K19" s="55"/>
      <c r="L19" s="55"/>
      <c r="M19" s="23"/>
    </row>
    <row r="20" spans="1:13" ht="15">
      <c r="A20" s="58"/>
      <c r="B20" s="159" t="s">
        <v>33</v>
      </c>
      <c r="C20" s="159"/>
      <c r="D20" s="159"/>
      <c r="E20" s="159"/>
      <c r="F20" s="23"/>
      <c r="G20" s="53">
        <f>G19/F18</f>
        <v>0.25</v>
      </c>
      <c r="H20" s="53">
        <f>H18/F18</f>
        <v>0.25</v>
      </c>
      <c r="I20" s="53">
        <f>I18/F18</f>
        <v>0.25</v>
      </c>
      <c r="J20" s="53">
        <f>J18/F18</f>
        <v>0.25</v>
      </c>
      <c r="K20" s="54"/>
      <c r="L20" s="54"/>
      <c r="M20" s="53">
        <f>SUM(G20:L20)</f>
        <v>1</v>
      </c>
    </row>
    <row r="21" spans="1:13" ht="15">
      <c r="A21" s="59"/>
      <c r="B21" s="159" t="s">
        <v>34</v>
      </c>
      <c r="C21" s="159"/>
      <c r="D21" s="159"/>
      <c r="E21" s="159"/>
      <c r="F21" s="23"/>
      <c r="G21" s="53">
        <f>G20</f>
        <v>0.25</v>
      </c>
      <c r="H21" s="53">
        <f>G21+H20</f>
        <v>0.5</v>
      </c>
      <c r="I21" s="53">
        <f>H21+I20</f>
        <v>0.75</v>
      </c>
      <c r="J21" s="53">
        <f>I21+J20</f>
        <v>1</v>
      </c>
      <c r="K21" s="54"/>
      <c r="L21" s="54"/>
      <c r="M21" s="53">
        <f>J21</f>
        <v>1</v>
      </c>
    </row>
  </sheetData>
  <sheetProtection/>
  <mergeCells count="26">
    <mergeCell ref="A15:A16"/>
    <mergeCell ref="F15:F16"/>
    <mergeCell ref="B21:E21"/>
    <mergeCell ref="B13:E14"/>
    <mergeCell ref="B15:E16"/>
    <mergeCell ref="B17:E17"/>
    <mergeCell ref="B18:E18"/>
    <mergeCell ref="B19:E19"/>
    <mergeCell ref="B20:E20"/>
    <mergeCell ref="A13:A14"/>
    <mergeCell ref="F13:F14"/>
    <mergeCell ref="A6:F6"/>
    <mergeCell ref="B8:E8"/>
    <mergeCell ref="A9:A10"/>
    <mergeCell ref="B9:E10"/>
    <mergeCell ref="F9:F10"/>
    <mergeCell ref="A11:A12"/>
    <mergeCell ref="B11:E11"/>
    <mergeCell ref="F11:F12"/>
    <mergeCell ref="B12:E12"/>
    <mergeCell ref="A1:M1"/>
    <mergeCell ref="A3:F3"/>
    <mergeCell ref="A4:F4"/>
    <mergeCell ref="G4:K4"/>
    <mergeCell ref="A5:F5"/>
    <mergeCell ref="H5:K5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43">
      <selection activeCell="D49" sqref="D49"/>
    </sheetView>
  </sheetViews>
  <sheetFormatPr defaultColWidth="9.140625" defaultRowHeight="15"/>
  <cols>
    <col min="3" max="3" width="35.8515625" style="0" customWidth="1"/>
    <col min="5" max="5" width="12.28125" style="0" customWidth="1"/>
    <col min="6" max="6" width="9.00390625" style="0" customWidth="1"/>
    <col min="7" max="7" width="0.42578125" style="0" hidden="1" customWidth="1"/>
    <col min="9" max="9" width="19.140625" style="0" customWidth="1"/>
    <col min="10" max="10" width="22.421875" style="0" customWidth="1"/>
  </cols>
  <sheetData>
    <row r="1" spans="1:10" ht="1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5">
      <c r="A2" s="177"/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5">
      <c r="A3" s="177"/>
      <c r="B3" s="177"/>
      <c r="C3" s="177"/>
      <c r="D3" s="177"/>
      <c r="E3" s="177"/>
      <c r="F3" s="177"/>
      <c r="G3" s="177"/>
      <c r="H3" s="177"/>
      <c r="I3" s="177"/>
      <c r="J3" s="177"/>
    </row>
    <row r="4" spans="1:10" ht="15">
      <c r="A4" s="177"/>
      <c r="B4" s="177"/>
      <c r="C4" s="177"/>
      <c r="D4" s="177"/>
      <c r="E4" s="177"/>
      <c r="F4" s="177"/>
      <c r="G4" s="177"/>
      <c r="H4" s="177"/>
      <c r="I4" s="177"/>
      <c r="J4" s="177"/>
    </row>
    <row r="5" spans="1:10" ht="15">
      <c r="A5" s="61" t="s">
        <v>37</v>
      </c>
      <c r="B5" s="61"/>
      <c r="C5" s="61"/>
      <c r="D5" s="62"/>
      <c r="E5" s="62"/>
      <c r="F5" s="62"/>
      <c r="G5" s="62"/>
      <c r="H5" s="62"/>
      <c r="I5" s="63"/>
      <c r="J5" s="64"/>
    </row>
    <row r="6" spans="1:10" ht="15">
      <c r="A6" s="178"/>
      <c r="B6" s="178"/>
      <c r="C6" s="178"/>
      <c r="D6" s="65"/>
      <c r="E6" s="65"/>
      <c r="F6" s="65"/>
      <c r="G6" s="65"/>
      <c r="H6" s="65"/>
      <c r="I6" s="64"/>
      <c r="J6" s="64"/>
    </row>
    <row r="7" spans="1:10" ht="15">
      <c r="A7" s="179" t="s">
        <v>145</v>
      </c>
      <c r="B7" s="176"/>
      <c r="C7" s="176"/>
      <c r="D7" s="176"/>
      <c r="E7" s="176"/>
      <c r="F7" s="176"/>
      <c r="G7" s="176"/>
      <c r="H7" s="176"/>
      <c r="I7" s="176"/>
      <c r="J7" s="180"/>
    </row>
    <row r="8" spans="1:10" ht="15">
      <c r="A8" s="66"/>
      <c r="B8" s="67"/>
      <c r="C8" s="67"/>
      <c r="D8" s="68"/>
      <c r="E8" s="68"/>
      <c r="F8" s="68"/>
      <c r="G8" s="68"/>
      <c r="H8" s="68"/>
      <c r="I8" s="181"/>
      <c r="J8" s="182"/>
    </row>
    <row r="9" spans="1:10" ht="15">
      <c r="A9" s="69" t="s">
        <v>38</v>
      </c>
      <c r="B9" s="70" t="s">
        <v>39</v>
      </c>
      <c r="C9" s="71" t="s">
        <v>40</v>
      </c>
      <c r="D9" s="72" t="s">
        <v>66</v>
      </c>
      <c r="E9" s="72" t="s">
        <v>41</v>
      </c>
      <c r="F9" s="72" t="s">
        <v>42</v>
      </c>
      <c r="G9" s="72" t="s">
        <v>0</v>
      </c>
      <c r="H9" s="72" t="s">
        <v>144</v>
      </c>
      <c r="I9" s="71" t="s">
        <v>43</v>
      </c>
      <c r="J9" s="71" t="s">
        <v>44</v>
      </c>
    </row>
    <row r="10" spans="1:10" ht="15">
      <c r="A10" s="73"/>
      <c r="B10" s="74"/>
      <c r="C10" s="74"/>
      <c r="D10" s="75"/>
      <c r="E10" s="75"/>
      <c r="F10" s="75"/>
      <c r="G10" s="75"/>
      <c r="H10" s="75"/>
      <c r="I10" s="76"/>
      <c r="J10" s="74"/>
    </row>
    <row r="11" spans="1:10" ht="15" customHeight="1">
      <c r="A11" s="89" t="s">
        <v>93</v>
      </c>
      <c r="B11" s="89" t="s">
        <v>45</v>
      </c>
      <c r="C11" s="89" t="s">
        <v>127</v>
      </c>
      <c r="D11" s="91">
        <v>6.81208</v>
      </c>
      <c r="E11" s="91">
        <v>174.44</v>
      </c>
      <c r="F11" s="92">
        <f>D11*E11</f>
        <v>1188.2992351999999</v>
      </c>
      <c r="G11" s="99">
        <v>0</v>
      </c>
      <c r="H11" s="92">
        <f aca="true" t="shared" si="0" ref="H11:H45">F11+G11</f>
        <v>1188.2992351999999</v>
      </c>
      <c r="I11" s="89" t="s">
        <v>128</v>
      </c>
      <c r="J11" s="89" t="s">
        <v>129</v>
      </c>
    </row>
    <row r="12" spans="1:10" ht="15">
      <c r="A12" s="89" t="s">
        <v>93</v>
      </c>
      <c r="B12" s="89" t="s">
        <v>45</v>
      </c>
      <c r="C12" s="89" t="s">
        <v>130</v>
      </c>
      <c r="D12" s="91">
        <v>7.81843</v>
      </c>
      <c r="E12" s="91">
        <v>364</v>
      </c>
      <c r="F12" s="92">
        <f>D12*E12</f>
        <v>2845.90852</v>
      </c>
      <c r="G12" s="99">
        <v>0</v>
      </c>
      <c r="H12" s="92">
        <f t="shared" si="0"/>
        <v>2845.90852</v>
      </c>
      <c r="I12" s="89" t="s">
        <v>131</v>
      </c>
      <c r="J12" s="89" t="s">
        <v>132</v>
      </c>
    </row>
    <row r="13" spans="1:10" ht="15">
      <c r="A13" s="89" t="s">
        <v>93</v>
      </c>
      <c r="B13" s="89" t="s">
        <v>56</v>
      </c>
      <c r="C13" s="89" t="s">
        <v>133</v>
      </c>
      <c r="D13" s="91">
        <v>6.074465</v>
      </c>
      <c r="E13" s="91">
        <v>338.01</v>
      </c>
      <c r="F13" s="92">
        <f>D13*E13</f>
        <v>2053.22991465</v>
      </c>
      <c r="G13" s="99">
        <v>0</v>
      </c>
      <c r="H13" s="92">
        <f t="shared" si="0"/>
        <v>2053.22991465</v>
      </c>
      <c r="I13" s="89" t="s">
        <v>128</v>
      </c>
      <c r="J13" s="89" t="s">
        <v>59</v>
      </c>
    </row>
    <row r="14" spans="1:10" ht="15">
      <c r="A14" s="89" t="s">
        <v>93</v>
      </c>
      <c r="B14" s="89" t="s">
        <v>45</v>
      </c>
      <c r="C14" s="89" t="s">
        <v>134</v>
      </c>
      <c r="D14" s="91">
        <v>7.918155</v>
      </c>
      <c r="E14" s="91">
        <v>622.52</v>
      </c>
      <c r="F14" s="92">
        <f>D14*E14</f>
        <v>4929.209850599999</v>
      </c>
      <c r="G14" s="99">
        <v>0</v>
      </c>
      <c r="H14" s="92">
        <f t="shared" si="0"/>
        <v>4929.209850599999</v>
      </c>
      <c r="I14" s="89" t="s">
        <v>135</v>
      </c>
      <c r="J14" s="89" t="s">
        <v>136</v>
      </c>
    </row>
    <row r="15" spans="1:10" ht="15" customHeight="1">
      <c r="A15" s="89" t="s">
        <v>54</v>
      </c>
      <c r="B15" s="89" t="s">
        <v>45</v>
      </c>
      <c r="C15" s="89" t="s">
        <v>49</v>
      </c>
      <c r="D15" s="91">
        <v>5.21861</v>
      </c>
      <c r="E15" s="91">
        <v>100.54</v>
      </c>
      <c r="F15" s="92">
        <f aca="true" t="shared" si="1" ref="F15:F27">D15*E15</f>
        <v>524.6790494</v>
      </c>
      <c r="G15" s="99">
        <v>0</v>
      </c>
      <c r="H15" s="92">
        <f t="shared" si="0"/>
        <v>524.6790494</v>
      </c>
      <c r="I15" s="89" t="s">
        <v>50</v>
      </c>
      <c r="J15" s="89" t="s">
        <v>52</v>
      </c>
    </row>
    <row r="16" spans="1:10" ht="15">
      <c r="A16" s="89" t="s">
        <v>54</v>
      </c>
      <c r="B16" s="89" t="s">
        <v>45</v>
      </c>
      <c r="C16" s="89" t="s">
        <v>49</v>
      </c>
      <c r="D16" s="91">
        <v>6.43897</v>
      </c>
      <c r="E16" s="91">
        <v>188.35</v>
      </c>
      <c r="F16" s="92">
        <f t="shared" si="1"/>
        <v>1212.7799995</v>
      </c>
      <c r="G16" s="99">
        <v>0</v>
      </c>
      <c r="H16" s="92">
        <f t="shared" si="0"/>
        <v>1212.7799995</v>
      </c>
      <c r="I16" s="89" t="s">
        <v>53</v>
      </c>
      <c r="J16" s="89" t="s">
        <v>51</v>
      </c>
    </row>
    <row r="17" spans="1:10" ht="15">
      <c r="A17" s="89" t="s">
        <v>61</v>
      </c>
      <c r="B17" s="89" t="s">
        <v>45</v>
      </c>
      <c r="C17" s="89" t="s">
        <v>55</v>
      </c>
      <c r="D17" s="91">
        <v>7.93043103</v>
      </c>
      <c r="E17" s="91">
        <v>116</v>
      </c>
      <c r="F17" s="92">
        <v>919.93</v>
      </c>
      <c r="G17" s="99">
        <v>0</v>
      </c>
      <c r="H17" s="92">
        <f t="shared" si="0"/>
        <v>919.93</v>
      </c>
      <c r="I17" s="89" t="s">
        <v>57</v>
      </c>
      <c r="J17" s="89" t="s">
        <v>58</v>
      </c>
    </row>
    <row r="18" spans="1:10" ht="15">
      <c r="A18" s="93" t="s">
        <v>61</v>
      </c>
      <c r="B18" s="89" t="s">
        <v>45</v>
      </c>
      <c r="C18" s="89" t="s">
        <v>55</v>
      </c>
      <c r="D18" s="91">
        <v>7.6344</v>
      </c>
      <c r="E18" s="91">
        <v>121.04</v>
      </c>
      <c r="F18" s="92">
        <v>923.54</v>
      </c>
      <c r="G18" s="99">
        <v>0</v>
      </c>
      <c r="H18" s="92">
        <f t="shared" si="0"/>
        <v>923.54</v>
      </c>
      <c r="I18" s="89" t="s">
        <v>59</v>
      </c>
      <c r="J18" s="89" t="s">
        <v>60</v>
      </c>
    </row>
    <row r="19" spans="1:10" ht="15">
      <c r="A19" s="89" t="s">
        <v>63</v>
      </c>
      <c r="B19" s="89" t="s">
        <v>45</v>
      </c>
      <c r="C19" s="90" t="s">
        <v>62</v>
      </c>
      <c r="D19" s="91">
        <v>7.65</v>
      </c>
      <c r="E19" s="91">
        <v>244.88</v>
      </c>
      <c r="F19" s="92">
        <v>1869.52</v>
      </c>
      <c r="G19" s="99">
        <v>0</v>
      </c>
      <c r="H19" s="92">
        <f t="shared" si="0"/>
        <v>1869.52</v>
      </c>
      <c r="I19" s="89" t="s">
        <v>125</v>
      </c>
      <c r="J19" s="89" t="s">
        <v>126</v>
      </c>
    </row>
    <row r="20" spans="1:10" ht="15">
      <c r="A20" s="89" t="s">
        <v>67</v>
      </c>
      <c r="B20" s="89" t="s">
        <v>45</v>
      </c>
      <c r="C20" s="89" t="s">
        <v>64</v>
      </c>
      <c r="D20" s="91">
        <v>9.927</v>
      </c>
      <c r="E20" s="91">
        <v>90.55</v>
      </c>
      <c r="F20" s="92">
        <f t="shared" si="1"/>
        <v>898.8898499999999</v>
      </c>
      <c r="G20" s="99">
        <v>0</v>
      </c>
      <c r="H20" s="92">
        <f t="shared" si="0"/>
        <v>898.8898499999999</v>
      </c>
      <c r="I20" s="89" t="s">
        <v>65</v>
      </c>
      <c r="J20" s="89" t="s">
        <v>143</v>
      </c>
    </row>
    <row r="21" spans="1:10" ht="15">
      <c r="A21" s="89" t="s">
        <v>67</v>
      </c>
      <c r="B21" s="89" t="s">
        <v>45</v>
      </c>
      <c r="C21" s="89" t="s">
        <v>68</v>
      </c>
      <c r="D21" s="91">
        <v>8.80197</v>
      </c>
      <c r="E21" s="91">
        <v>85.09</v>
      </c>
      <c r="F21" s="92">
        <f t="shared" si="1"/>
        <v>748.9596273000001</v>
      </c>
      <c r="G21" s="99">
        <v>0</v>
      </c>
      <c r="H21" s="92">
        <f t="shared" si="0"/>
        <v>748.9596273000001</v>
      </c>
      <c r="I21" s="89" t="s">
        <v>137</v>
      </c>
      <c r="J21" s="89" t="s">
        <v>141</v>
      </c>
    </row>
    <row r="22" spans="1:10" ht="15">
      <c r="A22" s="89" t="s">
        <v>72</v>
      </c>
      <c r="B22" s="89" t="s">
        <v>45</v>
      </c>
      <c r="C22" s="89" t="s">
        <v>70</v>
      </c>
      <c r="D22" s="91">
        <v>7.884</v>
      </c>
      <c r="E22" s="91">
        <v>403.46</v>
      </c>
      <c r="F22" s="92">
        <f t="shared" si="1"/>
        <v>3180.87864</v>
      </c>
      <c r="G22" s="99">
        <v>0</v>
      </c>
      <c r="H22" s="92">
        <f t="shared" si="0"/>
        <v>3180.87864</v>
      </c>
      <c r="I22" s="89" t="s">
        <v>138</v>
      </c>
      <c r="J22" s="89" t="s">
        <v>139</v>
      </c>
    </row>
    <row r="23" spans="1:10" ht="15">
      <c r="A23" s="89" t="s">
        <v>72</v>
      </c>
      <c r="B23" s="89" t="s">
        <v>45</v>
      </c>
      <c r="C23" s="89" t="s">
        <v>71</v>
      </c>
      <c r="D23" s="91">
        <v>7.98474</v>
      </c>
      <c r="E23" s="91">
        <v>634.57</v>
      </c>
      <c r="F23" s="92">
        <f t="shared" si="1"/>
        <v>5066.8764618000005</v>
      </c>
      <c r="G23" s="99">
        <v>0</v>
      </c>
      <c r="H23" s="92">
        <f t="shared" si="0"/>
        <v>5066.8764618000005</v>
      </c>
      <c r="I23" s="89" t="s">
        <v>140</v>
      </c>
      <c r="J23" s="89" t="s">
        <v>142</v>
      </c>
    </row>
    <row r="24" spans="1:10" ht="15">
      <c r="A24" s="89" t="s">
        <v>124</v>
      </c>
      <c r="B24" s="89" t="s">
        <v>45</v>
      </c>
      <c r="C24" s="89" t="s">
        <v>73</v>
      </c>
      <c r="D24" s="91">
        <v>7.81196</v>
      </c>
      <c r="E24" s="91">
        <v>74.08</v>
      </c>
      <c r="F24" s="92">
        <f t="shared" si="1"/>
        <v>578.7099968</v>
      </c>
      <c r="G24" s="99">
        <v>0</v>
      </c>
      <c r="H24" s="92">
        <f t="shared" si="0"/>
        <v>578.7099968</v>
      </c>
      <c r="I24" s="89" t="s">
        <v>74</v>
      </c>
      <c r="J24" s="89" t="s">
        <v>75</v>
      </c>
    </row>
    <row r="25" spans="1:10" ht="15">
      <c r="A25" s="89" t="s">
        <v>124</v>
      </c>
      <c r="B25" s="89" t="s">
        <v>45</v>
      </c>
      <c r="C25" s="89" t="s">
        <v>73</v>
      </c>
      <c r="D25" s="91">
        <v>7.50244</v>
      </c>
      <c r="E25" s="91">
        <v>71.51</v>
      </c>
      <c r="F25" s="92">
        <f t="shared" si="1"/>
        <v>536.4994844</v>
      </c>
      <c r="G25" s="99">
        <v>0</v>
      </c>
      <c r="H25" s="92">
        <f t="shared" si="0"/>
        <v>536.4994844</v>
      </c>
      <c r="I25" s="89" t="s">
        <v>76</v>
      </c>
      <c r="J25" s="89" t="s">
        <v>77</v>
      </c>
    </row>
    <row r="26" spans="1:10" ht="15">
      <c r="A26" s="89" t="s">
        <v>124</v>
      </c>
      <c r="B26" s="89" t="s">
        <v>45</v>
      </c>
      <c r="C26" s="89" t="s">
        <v>78</v>
      </c>
      <c r="D26" s="91">
        <v>6.6585</v>
      </c>
      <c r="E26" s="91">
        <v>82.05</v>
      </c>
      <c r="F26" s="92">
        <f t="shared" si="1"/>
        <v>546.329925</v>
      </c>
      <c r="G26" s="99">
        <v>0</v>
      </c>
      <c r="H26" s="92">
        <f t="shared" si="0"/>
        <v>546.329925</v>
      </c>
      <c r="I26" s="89" t="s">
        <v>74</v>
      </c>
      <c r="J26" s="89" t="s">
        <v>75</v>
      </c>
    </row>
    <row r="27" spans="1:10" ht="15">
      <c r="A27" s="89" t="s">
        <v>124</v>
      </c>
      <c r="B27" s="89" t="s">
        <v>46</v>
      </c>
      <c r="C27" s="89" t="s">
        <v>78</v>
      </c>
      <c r="D27" s="91">
        <v>6.64112</v>
      </c>
      <c r="E27" s="91">
        <v>77.13</v>
      </c>
      <c r="F27" s="92">
        <f t="shared" si="1"/>
        <v>512.2295856</v>
      </c>
      <c r="G27" s="99">
        <v>0</v>
      </c>
      <c r="H27" s="92">
        <f t="shared" si="0"/>
        <v>512.2295856</v>
      </c>
      <c r="I27" s="89" t="s">
        <v>76</v>
      </c>
      <c r="J27" s="89" t="s">
        <v>77</v>
      </c>
    </row>
    <row r="28" spans="1:10" ht="15" customHeight="1">
      <c r="A28" s="89" t="s">
        <v>124</v>
      </c>
      <c r="B28" s="77" t="s">
        <v>46</v>
      </c>
      <c r="C28" s="77" t="s">
        <v>79</v>
      </c>
      <c r="D28" s="88">
        <v>6.6846</v>
      </c>
      <c r="E28" s="80">
        <v>84.51</v>
      </c>
      <c r="F28" s="80">
        <f>D28*E28</f>
        <v>564.915546</v>
      </c>
      <c r="G28" s="100">
        <v>0</v>
      </c>
      <c r="H28" s="80">
        <f t="shared" si="0"/>
        <v>564.915546</v>
      </c>
      <c r="I28" s="77" t="s">
        <v>88</v>
      </c>
      <c r="J28" s="77" t="s">
        <v>89</v>
      </c>
    </row>
    <row r="29" spans="1:10" ht="15">
      <c r="A29" s="89" t="s">
        <v>87</v>
      </c>
      <c r="B29" s="77" t="s">
        <v>46</v>
      </c>
      <c r="C29" s="77" t="s">
        <v>80</v>
      </c>
      <c r="D29" s="88">
        <v>7.943771</v>
      </c>
      <c r="E29" s="80">
        <v>257.52</v>
      </c>
      <c r="F29" s="80">
        <f>(D29*E29)-11.46</f>
        <v>2034.2199079199997</v>
      </c>
      <c r="G29" s="100">
        <v>0</v>
      </c>
      <c r="H29" s="80">
        <f t="shared" si="0"/>
        <v>2034.2199079199997</v>
      </c>
      <c r="I29" s="77" t="s">
        <v>88</v>
      </c>
      <c r="J29" s="77" t="s">
        <v>89</v>
      </c>
    </row>
    <row r="30" spans="1:10" ht="15">
      <c r="A30" s="89" t="s">
        <v>87</v>
      </c>
      <c r="B30" s="77" t="s">
        <v>46</v>
      </c>
      <c r="C30" s="77" t="s">
        <v>81</v>
      </c>
      <c r="D30" s="88">
        <v>7.940534</v>
      </c>
      <c r="E30" s="80">
        <v>257.46</v>
      </c>
      <c r="F30" s="80">
        <f>(D30*E30)-10</f>
        <v>2034.36988364</v>
      </c>
      <c r="G30" s="100">
        <v>0</v>
      </c>
      <c r="H30" s="80">
        <f t="shared" si="0"/>
        <v>2034.36988364</v>
      </c>
      <c r="I30" s="77" t="s">
        <v>88</v>
      </c>
      <c r="J30" s="77" t="s">
        <v>89</v>
      </c>
    </row>
    <row r="31" spans="1:10" ht="15">
      <c r="A31" s="89" t="s">
        <v>87</v>
      </c>
      <c r="B31" s="77" t="s">
        <v>46</v>
      </c>
      <c r="C31" s="77" t="s">
        <v>82</v>
      </c>
      <c r="D31" s="88">
        <v>7.964915</v>
      </c>
      <c r="E31" s="80">
        <v>257.38</v>
      </c>
      <c r="F31" s="80">
        <f>(D31*E31)-10</f>
        <v>2040.0098226999999</v>
      </c>
      <c r="G31" s="100">
        <v>0</v>
      </c>
      <c r="H31" s="80">
        <f t="shared" si="0"/>
        <v>2040.0098226999999</v>
      </c>
      <c r="I31" s="77" t="s">
        <v>88</v>
      </c>
      <c r="J31" s="77" t="s">
        <v>89</v>
      </c>
    </row>
    <row r="32" spans="1:10" ht="15">
      <c r="A32" s="89" t="s">
        <v>87</v>
      </c>
      <c r="B32" s="77" t="s">
        <v>46</v>
      </c>
      <c r="C32" s="77" t="s">
        <v>83</v>
      </c>
      <c r="D32" s="88">
        <v>7.7701899</v>
      </c>
      <c r="E32" s="80">
        <v>257.43</v>
      </c>
      <c r="F32" s="80">
        <f>(D32*E32)-10</f>
        <v>1990.279985957</v>
      </c>
      <c r="G32" s="100">
        <v>0</v>
      </c>
      <c r="H32" s="80">
        <f t="shared" si="0"/>
        <v>1990.279985957</v>
      </c>
      <c r="I32" s="77" t="s">
        <v>88</v>
      </c>
      <c r="J32" s="77" t="s">
        <v>89</v>
      </c>
    </row>
    <row r="33" spans="1:10" ht="15">
      <c r="A33" s="89" t="s">
        <v>87</v>
      </c>
      <c r="B33" s="77" t="s">
        <v>45</v>
      </c>
      <c r="C33" s="77" t="s">
        <v>84</v>
      </c>
      <c r="D33" s="88">
        <v>7.93608</v>
      </c>
      <c r="E33" s="80">
        <v>257.22</v>
      </c>
      <c r="F33" s="80">
        <f>(D33*E33)-10</f>
        <v>2031.3184976</v>
      </c>
      <c r="G33" s="100">
        <v>0</v>
      </c>
      <c r="H33" s="80">
        <f t="shared" si="0"/>
        <v>2031.3184976</v>
      </c>
      <c r="I33" s="77" t="s">
        <v>88</v>
      </c>
      <c r="J33" s="77" t="s">
        <v>89</v>
      </c>
    </row>
    <row r="34" spans="1:10" ht="15">
      <c r="A34" s="89" t="s">
        <v>87</v>
      </c>
      <c r="B34" s="77" t="s">
        <v>46</v>
      </c>
      <c r="C34" s="77" t="s">
        <v>85</v>
      </c>
      <c r="D34" s="88">
        <v>7.803532</v>
      </c>
      <c r="E34" s="80">
        <v>257.6</v>
      </c>
      <c r="F34" s="80">
        <f>(D34*E34)-10</f>
        <v>2000.1898432</v>
      </c>
      <c r="G34" s="100">
        <v>0</v>
      </c>
      <c r="H34" s="80">
        <f t="shared" si="0"/>
        <v>2000.1898432</v>
      </c>
      <c r="I34" s="77" t="s">
        <v>88</v>
      </c>
      <c r="J34" s="77" t="s">
        <v>89</v>
      </c>
    </row>
    <row r="35" spans="1:10" ht="15">
      <c r="A35" s="89" t="s">
        <v>87</v>
      </c>
      <c r="B35" s="77" t="s">
        <v>46</v>
      </c>
      <c r="C35" s="77" t="s">
        <v>86</v>
      </c>
      <c r="D35" s="88">
        <v>7.98051</v>
      </c>
      <c r="E35" s="80">
        <v>257.11</v>
      </c>
      <c r="F35" s="80">
        <f>D35*E35</f>
        <v>2051.8689261</v>
      </c>
      <c r="G35" s="100">
        <v>0</v>
      </c>
      <c r="H35" s="80">
        <f t="shared" si="0"/>
        <v>2051.8689261</v>
      </c>
      <c r="I35" s="77" t="s">
        <v>88</v>
      </c>
      <c r="J35" s="77" t="s">
        <v>89</v>
      </c>
    </row>
    <row r="36" spans="1:10" ht="15">
      <c r="A36" s="89" t="s">
        <v>93</v>
      </c>
      <c r="B36" s="77" t="s">
        <v>46</v>
      </c>
      <c r="C36" s="77" t="s">
        <v>90</v>
      </c>
      <c r="D36" s="88">
        <v>10.47916</v>
      </c>
      <c r="E36" s="80">
        <v>244.11</v>
      </c>
      <c r="F36" s="80">
        <f>D36*E36</f>
        <v>2558.0677476</v>
      </c>
      <c r="G36" s="100">
        <v>0</v>
      </c>
      <c r="H36" s="80">
        <f t="shared" si="0"/>
        <v>2558.0677476</v>
      </c>
      <c r="I36" s="77" t="s">
        <v>91</v>
      </c>
      <c r="J36" s="77" t="s">
        <v>92</v>
      </c>
    </row>
    <row r="37" spans="1:10" ht="23.25">
      <c r="A37" s="89" t="s">
        <v>97</v>
      </c>
      <c r="B37" s="77" t="s">
        <v>98</v>
      </c>
      <c r="C37" s="96" t="s">
        <v>96</v>
      </c>
      <c r="D37" s="88">
        <v>7.7727</v>
      </c>
      <c r="E37" s="80">
        <v>964.24</v>
      </c>
      <c r="F37" s="101">
        <f>D37*E37</f>
        <v>7494.748248000001</v>
      </c>
      <c r="G37" s="100">
        <v>0</v>
      </c>
      <c r="H37" s="80">
        <f t="shared" si="0"/>
        <v>7494.748248000001</v>
      </c>
      <c r="I37" s="77" t="s">
        <v>99</v>
      </c>
      <c r="J37" s="77" t="s">
        <v>100</v>
      </c>
    </row>
    <row r="38" spans="1:10" ht="34.5">
      <c r="A38" s="89" t="s">
        <v>103</v>
      </c>
      <c r="B38" s="77" t="s">
        <v>102</v>
      </c>
      <c r="C38" s="96" t="s">
        <v>101</v>
      </c>
      <c r="D38" s="88">
        <v>8.18212</v>
      </c>
      <c r="E38" s="80">
        <v>762.57</v>
      </c>
      <c r="F38" s="80">
        <f aca="true" t="shared" si="2" ref="F38:F45">D38*E38</f>
        <v>6239.4392484</v>
      </c>
      <c r="G38" s="100">
        <v>0</v>
      </c>
      <c r="H38" s="80">
        <f t="shared" si="0"/>
        <v>6239.4392484</v>
      </c>
      <c r="I38" s="77" t="s">
        <v>69</v>
      </c>
      <c r="J38" s="77" t="s">
        <v>0</v>
      </c>
    </row>
    <row r="39" spans="1:10" ht="15">
      <c r="A39" s="89" t="s">
        <v>105</v>
      </c>
      <c r="B39" s="77" t="s">
        <v>46</v>
      </c>
      <c r="C39" s="77" t="s">
        <v>104</v>
      </c>
      <c r="D39" s="88">
        <v>6.8259948</v>
      </c>
      <c r="E39" s="80">
        <v>108.56</v>
      </c>
      <c r="F39" s="80">
        <f t="shared" si="2"/>
        <v>741.029995488</v>
      </c>
      <c r="G39" s="100">
        <v>0</v>
      </c>
      <c r="H39" s="80">
        <f t="shared" si="0"/>
        <v>741.029995488</v>
      </c>
      <c r="I39" s="77" t="s">
        <v>108</v>
      </c>
      <c r="J39" s="77" t="s">
        <v>109</v>
      </c>
    </row>
    <row r="40" spans="1:10" ht="23.25">
      <c r="A40" s="89" t="s">
        <v>105</v>
      </c>
      <c r="B40" s="77" t="s">
        <v>98</v>
      </c>
      <c r="C40" s="96" t="s">
        <v>110</v>
      </c>
      <c r="D40" s="88">
        <v>8.5909049</v>
      </c>
      <c r="E40" s="80">
        <v>542.49</v>
      </c>
      <c r="F40" s="80">
        <f t="shared" si="2"/>
        <v>4660.479999201</v>
      </c>
      <c r="G40" s="100">
        <v>0</v>
      </c>
      <c r="H40" s="80">
        <f t="shared" si="0"/>
        <v>4660.479999201</v>
      </c>
      <c r="I40" s="77" t="s">
        <v>111</v>
      </c>
      <c r="J40" s="77" t="s">
        <v>109</v>
      </c>
    </row>
    <row r="41" spans="1:10" ht="15">
      <c r="A41" s="89" t="s">
        <v>105</v>
      </c>
      <c r="B41" s="77" t="s">
        <v>46</v>
      </c>
      <c r="C41" s="77" t="s">
        <v>112</v>
      </c>
      <c r="D41" s="88">
        <v>8.0115518</v>
      </c>
      <c r="E41" s="80">
        <v>45.88</v>
      </c>
      <c r="F41" s="80">
        <f t="shared" si="2"/>
        <v>367.569996584</v>
      </c>
      <c r="G41" s="100">
        <v>0</v>
      </c>
      <c r="H41" s="80">
        <f t="shared" si="0"/>
        <v>367.569996584</v>
      </c>
      <c r="I41" s="77" t="s">
        <v>113</v>
      </c>
      <c r="J41" s="77" t="s">
        <v>0</v>
      </c>
    </row>
    <row r="42" spans="1:10" ht="23.25">
      <c r="A42" s="89" t="s">
        <v>105</v>
      </c>
      <c r="B42" s="77" t="s">
        <v>98</v>
      </c>
      <c r="C42" s="96" t="s">
        <v>114</v>
      </c>
      <c r="D42" s="88">
        <v>8.5909049</v>
      </c>
      <c r="E42" s="80">
        <v>481.687325</v>
      </c>
      <c r="F42" s="80">
        <f t="shared" si="2"/>
        <v>4138.130000610392</v>
      </c>
      <c r="G42" s="100">
        <v>0</v>
      </c>
      <c r="H42" s="80">
        <f t="shared" si="0"/>
        <v>4138.130000610392</v>
      </c>
      <c r="I42" s="77" t="s">
        <v>115</v>
      </c>
      <c r="J42" s="77" t="s">
        <v>116</v>
      </c>
    </row>
    <row r="43" spans="1:10" ht="15">
      <c r="A43" s="89" t="s">
        <v>105</v>
      </c>
      <c r="B43" s="77" t="s">
        <v>46</v>
      </c>
      <c r="C43" s="77" t="s">
        <v>117</v>
      </c>
      <c r="D43" s="88">
        <v>7.1446785</v>
      </c>
      <c r="E43" s="80">
        <v>223.53</v>
      </c>
      <c r="F43" s="80">
        <f t="shared" si="2"/>
        <v>1597.0499851050001</v>
      </c>
      <c r="G43" s="100">
        <v>0</v>
      </c>
      <c r="H43" s="80">
        <f t="shared" si="0"/>
        <v>1597.0499851050001</v>
      </c>
      <c r="I43" s="77" t="s">
        <v>120</v>
      </c>
      <c r="J43" s="77" t="s">
        <v>121</v>
      </c>
    </row>
    <row r="44" spans="1:10" ht="15">
      <c r="A44" s="89" t="s">
        <v>105</v>
      </c>
      <c r="B44" s="77" t="s">
        <v>45</v>
      </c>
      <c r="C44" s="77" t="s">
        <v>118</v>
      </c>
      <c r="D44" s="88">
        <v>6.44326</v>
      </c>
      <c r="E44" s="80">
        <v>95</v>
      </c>
      <c r="F44" s="80">
        <f t="shared" si="2"/>
        <v>612.1097000000001</v>
      </c>
      <c r="G44" s="100">
        <v>0</v>
      </c>
      <c r="H44" s="80">
        <f t="shared" si="0"/>
        <v>612.1097000000001</v>
      </c>
      <c r="I44" s="77" t="s">
        <v>120</v>
      </c>
      <c r="J44" s="77" t="s">
        <v>122</v>
      </c>
    </row>
    <row r="45" spans="1:10" ht="15">
      <c r="A45" s="89" t="s">
        <v>105</v>
      </c>
      <c r="B45" s="77" t="s">
        <v>45</v>
      </c>
      <c r="C45" s="77" t="s">
        <v>119</v>
      </c>
      <c r="D45" s="88">
        <v>6.719125</v>
      </c>
      <c r="E45" s="80">
        <v>102.43</v>
      </c>
      <c r="F45" s="80">
        <f t="shared" si="2"/>
        <v>688.2399737500001</v>
      </c>
      <c r="G45" s="100">
        <v>0</v>
      </c>
      <c r="H45" s="80">
        <f t="shared" si="0"/>
        <v>688.2399737500001</v>
      </c>
      <c r="I45" s="77" t="s">
        <v>120</v>
      </c>
      <c r="J45" s="77" t="s">
        <v>123</v>
      </c>
    </row>
    <row r="46" spans="1:11" ht="15">
      <c r="A46" s="78"/>
      <c r="B46" s="78"/>
      <c r="C46" s="78" t="s">
        <v>47</v>
      </c>
      <c r="D46" s="78"/>
      <c r="E46" s="78"/>
      <c r="F46" s="78" t="s">
        <v>0</v>
      </c>
      <c r="G46" s="78"/>
      <c r="H46" s="79">
        <f>SUM(H11:H45)+0.02</f>
        <v>72380.52744810538</v>
      </c>
      <c r="I46" s="78" t="s">
        <v>8</v>
      </c>
      <c r="J46" s="78"/>
      <c r="K46" s="102"/>
    </row>
    <row r="47" spans="1:10" ht="15">
      <c r="A47" s="64"/>
      <c r="B47" s="64"/>
      <c r="C47" s="64"/>
      <c r="D47" s="65"/>
      <c r="E47" s="65"/>
      <c r="F47" s="65"/>
      <c r="G47" s="81"/>
      <c r="H47" s="81"/>
      <c r="I47" s="82"/>
      <c r="J47" s="64"/>
    </row>
    <row r="48" spans="1:10" ht="15">
      <c r="A48" s="64"/>
      <c r="B48" s="64"/>
      <c r="C48" s="83"/>
      <c r="D48" s="65"/>
      <c r="E48" s="65"/>
      <c r="F48" s="84" t="s">
        <v>0</v>
      </c>
      <c r="G48" s="81"/>
      <c r="H48" s="85"/>
      <c r="I48" s="82"/>
      <c r="J48" s="64"/>
    </row>
    <row r="49" spans="1:10" ht="15">
      <c r="A49" s="64"/>
      <c r="B49" s="64"/>
      <c r="C49" s="64"/>
      <c r="D49" s="65"/>
      <c r="E49" s="65"/>
      <c r="F49" s="65"/>
      <c r="G49" s="81"/>
      <c r="H49" s="85"/>
      <c r="I49" s="82"/>
      <c r="J49" s="64"/>
    </row>
    <row r="50" spans="1:10" ht="15">
      <c r="A50" s="64"/>
      <c r="B50" s="64"/>
      <c r="C50" s="82" t="s">
        <v>48</v>
      </c>
      <c r="D50" s="65"/>
      <c r="E50" s="65"/>
      <c r="F50" s="86"/>
      <c r="G50" s="81"/>
      <c r="H50" s="87"/>
      <c r="I50" s="82"/>
      <c r="J50" s="64"/>
    </row>
    <row r="52" ht="15">
      <c r="I52" s="102" t="s">
        <v>0</v>
      </c>
    </row>
  </sheetData>
  <sheetProtection/>
  <mergeCells count="5">
    <mergeCell ref="A1:J1"/>
    <mergeCell ref="A2:J4"/>
    <mergeCell ref="A6:C6"/>
    <mergeCell ref="A7:J7"/>
    <mergeCell ref="I8:J8"/>
  </mergeCells>
  <printOptions horizontalCentered="1" vertic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65" r:id="rId3"/>
  <legacyDrawing r:id="rId2"/>
  <oleObjects>
    <oleObject progId="Word.Document.12" shapeId="12378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Engenharia</dc:creator>
  <cp:keywords/>
  <dc:description/>
  <cp:lastModifiedBy>Gavazza</cp:lastModifiedBy>
  <cp:lastPrinted>2020-07-27T15:10:31Z</cp:lastPrinted>
  <dcterms:created xsi:type="dcterms:W3CDTF">2017-01-26T14:05:39Z</dcterms:created>
  <dcterms:modified xsi:type="dcterms:W3CDTF">2020-07-27T15:12:37Z</dcterms:modified>
  <cp:category/>
  <cp:version/>
  <cp:contentType/>
  <cp:contentStatus/>
</cp:coreProperties>
</file>