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tabRatio="500" activeTab="0"/>
  </bookViews>
  <sheets>
    <sheet name="Orçamento" sheetId="1" r:id="rId1"/>
    <sheet name="Cronograma Físico-Financeiro" sheetId="2" r:id="rId2"/>
  </sheets>
  <definedNames>
    <definedName name="_xlnm.Print_Area" localSheetId="0">'Orçamento'!$A$1:$I$49</definedName>
  </definedNames>
  <calcPr fullCalcOnLoad="1"/>
</workbook>
</file>

<file path=xl/sharedStrings.xml><?xml version="1.0" encoding="utf-8"?>
<sst xmlns="http://schemas.openxmlformats.org/spreadsheetml/2006/main" count="142" uniqueCount="116">
  <si>
    <t>ORÇAMENTO</t>
  </si>
  <si>
    <t xml:space="preserve"> PREFEITURA MUNICIPAL DE PIRASSUNUNGA</t>
  </si>
  <si>
    <t>Obra: Campo de Futebol localizado na Vila Santa Fé</t>
  </si>
  <si>
    <t>RESPONSÁVEL TÉCNICO:</t>
  </si>
  <si>
    <t>Local: Rua Francisco de Assis s/n esquina a Rua Santa Inês – Vila Santa Fé - SP</t>
  </si>
  <si>
    <t>Proprietário: PREFEITURA MUNICIPAL DE PIRASSUNUNGA, sp</t>
  </si>
  <si>
    <t>JOÃO LADISLAU PINTO</t>
  </si>
  <si>
    <t>objeto: construção de cercamento, banco p/ jogadores reservas, delimitação campo de futebol, pintura vestiário/pista de atletismo/traves, casa do zelador, postes do alambrado, manutenção da parte elétrica e hidráulica incluindo mão de obra e material</t>
  </si>
  <si>
    <t>CREA: 5060121768</t>
  </si>
  <si>
    <t>REF: 12/19</t>
  </si>
  <si>
    <t>SINAPI 11/19  e  CPOS boletim 177</t>
  </si>
  <si>
    <t>Item</t>
  </si>
  <si>
    <t>Discriminação</t>
  </si>
  <si>
    <t>Un.</t>
  </si>
  <si>
    <t>Quant.</t>
  </si>
  <si>
    <t>P.Unit.</t>
  </si>
  <si>
    <t>Total</t>
  </si>
  <si>
    <t>P.Unit. (BDI)</t>
  </si>
  <si>
    <t>Total com BDI</t>
  </si>
  <si>
    <t>sem desoneração</t>
  </si>
  <si>
    <t>O detalhamento dos encargos sociais atende ao disposto no SINAPI</t>
  </si>
  <si>
    <t>1.0</t>
  </si>
  <si>
    <t>SERVIÇOS INICIAIS</t>
  </si>
  <si>
    <t>1.1</t>
  </si>
  <si>
    <t>placa de obra</t>
  </si>
  <si>
    <t>m2</t>
  </si>
  <si>
    <t>2.0</t>
  </si>
  <si>
    <t>ALAMBRADO</t>
  </si>
  <si>
    <t>34.05.050cpos 177</t>
  </si>
  <si>
    <t>2.1</t>
  </si>
  <si>
    <t>ALAMBRADO EM MOUROES DE CONCRETO "T", ALTURA LIVRE 2M, ESPACADOS A CADA 2m, COM TELA DE ARAME GALVANIZADO, FIO 14 BWG E MALHA QUADRADA 5x5cm AO LADO DA PISTA DE ATLETISMO E ENTORNO CASA DO ZELADOR CONFORME PROJETO</t>
  </si>
  <si>
    <t>m</t>
  </si>
  <si>
    <t>2.2</t>
  </si>
  <si>
    <t>PORTÃO EM TUBO DE AÇO GALVANIZADO Ø50mm 1,00x2,20m INCLUSO CADEADO</t>
  </si>
  <si>
    <t>uni</t>
  </si>
  <si>
    <t>2.3</t>
  </si>
  <si>
    <t>PORTÃO POSTE GALVANIZADO - Ø50mm - 4,0X2,20m INCLUSO CADEADO</t>
  </si>
  <si>
    <t>3.0</t>
  </si>
  <si>
    <t>CAMPO DE FUTEBOL - TERRAPLENAGEM</t>
  </si>
  <si>
    <t>3.1</t>
  </si>
  <si>
    <t xml:space="preserve"> CORTE E ATERRO COMPENSADO INCLUINDO ESPALHAMENTO E NIVELAMENTO PARA PLANTIO DE GRAMA </t>
  </si>
  <si>
    <t>m3</t>
  </si>
  <si>
    <t>3.2</t>
  </si>
  <si>
    <t xml:space="preserve">PLANTIO DE GRAMA BATATAIS EM PLACAS INCLUINDO ADUBAÇÃO E CALCÁRIO DOLOMITICO </t>
  </si>
  <si>
    <t>3.3</t>
  </si>
  <si>
    <t>RASPAGEM E LIMPEZA DO TERRENO COM REMOÇÃO DA CAMADA VEGETAL ESP. 5cm (BOTA FORA)</t>
  </si>
  <si>
    <t>3.4</t>
  </si>
  <si>
    <t>REGULARIZAÇÃO DE SUPERFÍCIE EM TERRA COM MOTONIVELADORA</t>
  </si>
  <si>
    <t>4.0</t>
  </si>
  <si>
    <t>Pintura</t>
  </si>
  <si>
    <t>4.1</t>
  </si>
  <si>
    <t>PINTURA COM TINTA LATÉX ACRÍLICA DE PRIMEIRA QUALIDADE EM PAREDE EXTERNA, INTERNA E FORRO NO VESTIARIO E CASA DO ZELADOR COM 02 DEMÃOS</t>
  </si>
  <si>
    <t>4.2</t>
  </si>
  <si>
    <t>PINTURA COM TINTA ESMALTE EM ESQUADRIAS DE FERRO, CAIXILHARIA METÁLICA, TRAVES E PORTÕES COM 02 DEMÃOS</t>
  </si>
  <si>
    <t>4.3</t>
  </si>
  <si>
    <t>PINTURA ACRILICA DE DEMARCACAO DE 05 FAIXAS NA PISTA DE ATLETISMO E GUIAS , 5 CM DE LARGURA, POSTES EM CONCRETO DOS ALAMBRADOS E ILUMINAÇÃO (EXITENTES E A EXECUTAR) E CONTRA PISO DE VESTIARIO E PRAÇA DE EXERCICIO AO AR LIVRE</t>
  </si>
  <si>
    <t>5.0</t>
  </si>
  <si>
    <t>Manutenção da parte Elétrica</t>
  </si>
  <si>
    <t>5.3</t>
  </si>
  <si>
    <t xml:space="preserve"> CHUVEIRO ELETRICO COMUM CORPO PLASTICO TIPO DUCHA, FORNECIMENTO E INSTALACAO</t>
  </si>
  <si>
    <t>6.0</t>
  </si>
  <si>
    <t>Manutenção Parte Hidráulica</t>
  </si>
  <si>
    <t>6.1</t>
  </si>
  <si>
    <t xml:space="preserve"> MICTORIO SIFONADO DE LOUCA BRANCA COM PERTENCES, COM REGISTRO DE PRESSAO 1/2" COM CANOPLA CROMADA ACABAMENTO SIMPLES E CONJUNTO PARA FIXACAO FORNECIMENTO E INSTALACAO</t>
  </si>
  <si>
    <t>6.2</t>
  </si>
  <si>
    <t xml:space="preserve"> TORNEIRA CROMADA DE MESA, 1/2" OU 3/4", PARA LAVATÓRIO, PADRÃO POPULAR - FORNECIMENTO E INSTALAÇÃO. AF_12/2013</t>
  </si>
  <si>
    <t>7.0</t>
  </si>
  <si>
    <t>DIVERSOS</t>
  </si>
  <si>
    <t>35.04.020 - CPOS</t>
  </si>
  <si>
    <t>7.1</t>
  </si>
  <si>
    <t>BANCO EM ASSENTO DE CONCRETO ARMADO E=6cm E APOIOS EM BLOCO DE CONCRETO PADRÃO CONFORME PROJETO</t>
  </si>
  <si>
    <t>7.2</t>
  </si>
  <si>
    <t>ALVENARIA DE VEDAÇÃO DE BLOCOS CERÂMICOS FURADOS NA VERTICAL DE 14X19X39CM (ESPESSURA 14CM) DE PAREDES COM ÁREA LÍQUIDA MENOR QUE 6M² SEM VÃOS E ARGAMASSA DE ASSENTAMENTO COM PREPARO EM BETONEIRA. AF_06/2014 CONFORME PROJETO</t>
  </si>
  <si>
    <t>7.3</t>
  </si>
  <si>
    <t xml:space="preserve"> LAJE PRE-MOLD BETA 12 P/3,5KN/M2 VAO 4,1M INCL VIGOTAS TIJOLOS ARMADURA NEGATIVA CAPEAMENTO 3CM CONCRETO 15MPA ESCORAMENTO MATERIAIS E MAO DE OBRA</t>
  </si>
  <si>
    <t>7.4</t>
  </si>
  <si>
    <t xml:space="preserve"> LIMPEZA FINAL/GERAL DA OBRA </t>
  </si>
  <si>
    <t>TOTAL GERAL</t>
  </si>
  <si>
    <t xml:space="preserve">CRONOGRAMA FÍSICO FINANCEIRO  </t>
  </si>
  <si>
    <t>CRONOGRAMA FÍSICO FINANCEIRO</t>
  </si>
  <si>
    <t xml:space="preserve">Reforma, adequação e ampliação do Campo de Futebol </t>
  </si>
  <si>
    <t xml:space="preserve">                 PREFEITURA MUNICIPAL  </t>
  </si>
  <si>
    <t xml:space="preserve"> Rua Francisco de Assis s/n esquina a Rua Santa Inês – Vila Santa Fé - SP</t>
  </si>
  <si>
    <t>PIRASSUNUNGA</t>
  </si>
  <si>
    <t>RESPONSÁVEL TÉCNICO: JOÃO LADISLAU PINTO CREA: 5060121768</t>
  </si>
  <si>
    <t xml:space="preserve"> </t>
  </si>
  <si>
    <t>ITEM</t>
  </si>
  <si>
    <t>DISCRIMINAÇÃO DOS SERVIÇOS</t>
  </si>
  <si>
    <t>VALOR(R$)</t>
  </si>
  <si>
    <t>SUB-TOTAL</t>
  </si>
  <si>
    <t>ALAMBRADOS</t>
  </si>
  <si>
    <t>PINTURA</t>
  </si>
  <si>
    <t>MANUTENÇÃO PARTE ELÉTRICA</t>
  </si>
  <si>
    <t>MANUTENÇÃO PARTE HIDRÁULICA</t>
  </si>
  <si>
    <t>VALOR DO PERÍODO</t>
  </si>
  <si>
    <t>VALOR ACUMULADO</t>
  </si>
  <si>
    <t>PERCENTUAL DO PERÍODO</t>
  </si>
  <si>
    <t>PERCENTUAL ACUMULADO</t>
  </si>
  <si>
    <t>João Ladislau Pinto</t>
  </si>
  <si>
    <t xml:space="preserve">Engenheiro </t>
  </si>
  <si>
    <t>74209/1 sinapi</t>
  </si>
  <si>
    <t>85188 sinapi</t>
  </si>
  <si>
    <t>85189 sinapi</t>
  </si>
  <si>
    <t>79473 sinapi</t>
  </si>
  <si>
    <t>98504 sinapi</t>
  </si>
  <si>
    <t>73903/001 sinapi</t>
  </si>
  <si>
    <t>100575 sinapi</t>
  </si>
  <si>
    <t>88489 sinapi</t>
  </si>
  <si>
    <t>73924/002 sinapi</t>
  </si>
  <si>
    <t>41595 sinapi</t>
  </si>
  <si>
    <t>9535 sinapi</t>
  </si>
  <si>
    <t>74234/001 sinapi</t>
  </si>
  <si>
    <t>86906 sinapi</t>
  </si>
  <si>
    <t>87473 sinapi</t>
  </si>
  <si>
    <t>74141/002 sinapi</t>
  </si>
  <si>
    <t>99802 sinapi</t>
  </si>
</sst>
</file>

<file path=xl/styles.xml><?xml version="1.0" encoding="utf-8"?>
<styleSheet xmlns="http://schemas.openxmlformats.org/spreadsheetml/2006/main">
  <numFmts count="1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\-??_);_(@_)"/>
    <numFmt numFmtId="165" formatCode="d/m/yyyy"/>
  </numFmts>
  <fonts count="48"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5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6"/>
      <name val="Arial"/>
      <family val="2"/>
    </font>
    <font>
      <b/>
      <sz val="10"/>
      <color indexed="63"/>
      <name val="Arial"/>
      <family val="2"/>
    </font>
    <font>
      <sz val="8"/>
      <color indexed="63"/>
      <name val="Arial"/>
      <family val="2"/>
    </font>
    <font>
      <sz val="7"/>
      <name val="Arial"/>
      <family val="2"/>
    </font>
    <font>
      <sz val="7"/>
      <color indexed="63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Border="0" applyProtection="0">
      <alignment/>
    </xf>
    <xf numFmtId="0" fontId="40" fillId="21" borderId="5" applyNumberFormat="0" applyAlignment="0" applyProtection="0"/>
    <xf numFmtId="164" fontId="0" fillId="0" borderId="0" applyBorder="0" applyProtection="0">
      <alignment/>
    </xf>
    <xf numFmtId="41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</cellStyleXfs>
  <cellXfs count="14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64" fontId="0" fillId="0" borderId="0" xfId="51" applyFont="1" applyBorder="1" applyAlignment="1" applyProtection="1">
      <alignment horizontal="right"/>
      <protection/>
    </xf>
    <xf numFmtId="164" fontId="2" fillId="0" borderId="0" xfId="51" applyFont="1" applyBorder="1" applyAlignment="1" applyProtection="1">
      <alignment horizontal="right" vertical="center"/>
      <protection/>
    </xf>
    <xf numFmtId="164" fontId="2" fillId="0" borderId="0" xfId="51" applyFont="1" applyBorder="1" applyAlignment="1" applyProtection="1">
      <alignment horizontal="right"/>
      <protection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164" fontId="4" fillId="0" borderId="0" xfId="51" applyFont="1" applyBorder="1" applyAlignment="1" applyProtection="1">
      <alignment horizontal="right"/>
      <protection/>
    </xf>
    <xf numFmtId="164" fontId="4" fillId="0" borderId="0" xfId="51" applyFont="1" applyBorder="1" applyAlignment="1" applyProtection="1">
      <alignment horizontal="right" vertical="center"/>
      <protection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4" fillId="0" borderId="11" xfId="0" applyFont="1" applyBorder="1" applyAlignment="1">
      <alignment horizontal="center"/>
    </xf>
    <xf numFmtId="164" fontId="3" fillId="0" borderId="10" xfId="51" applyFont="1" applyBorder="1" applyAlignment="1" applyProtection="1">
      <alignment horizontal="left"/>
      <protection/>
    </xf>
    <xf numFmtId="164" fontId="4" fillId="0" borderId="11" xfId="51" applyFont="1" applyBorder="1" applyAlignment="1" applyProtection="1">
      <alignment horizontal="left"/>
      <protection/>
    </xf>
    <xf numFmtId="164" fontId="4" fillId="0" borderId="11" xfId="51" applyFont="1" applyBorder="1" applyAlignment="1" applyProtection="1">
      <alignment horizontal="left" vertical="center"/>
      <protection/>
    </xf>
    <xf numFmtId="164" fontId="3" fillId="0" borderId="11" xfId="51" applyFont="1" applyBorder="1" applyAlignment="1" applyProtection="1">
      <alignment horizontal="left"/>
      <protection/>
    </xf>
    <xf numFmtId="164" fontId="4" fillId="0" borderId="12" xfId="51" applyFont="1" applyBorder="1" applyAlignment="1" applyProtection="1">
      <alignment horizontal="left"/>
      <protection/>
    </xf>
    <xf numFmtId="0" fontId="3" fillId="0" borderId="13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164" fontId="4" fillId="0" borderId="13" xfId="51" applyFont="1" applyBorder="1" applyAlignment="1" applyProtection="1">
      <alignment horizontal="right"/>
      <protection/>
    </xf>
    <xf numFmtId="164" fontId="3" fillId="0" borderId="0" xfId="51" applyFont="1" applyBorder="1" applyAlignment="1" applyProtection="1">
      <alignment horizontal="left"/>
      <protection/>
    </xf>
    <xf numFmtId="164" fontId="4" fillId="0" borderId="0" xfId="51" applyFont="1" applyBorder="1" applyAlignment="1" applyProtection="1">
      <alignment horizontal="left" vertical="center"/>
      <protection/>
    </xf>
    <xf numFmtId="164" fontId="4" fillId="0" borderId="14" xfId="51" applyFont="1" applyBorder="1" applyAlignment="1" applyProtection="1">
      <alignment horizontal="left"/>
      <protection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164" fontId="3" fillId="0" borderId="13" xfId="51" applyFont="1" applyBorder="1" applyAlignment="1" applyProtection="1">
      <alignment horizontal="left"/>
      <protection/>
    </xf>
    <xf numFmtId="164" fontId="4" fillId="0" borderId="0" xfId="51" applyFont="1" applyBorder="1" applyAlignment="1" applyProtection="1">
      <alignment horizontal="left"/>
      <protection/>
    </xf>
    <xf numFmtId="164" fontId="3" fillId="0" borderId="13" xfId="51" applyFont="1" applyBorder="1" applyAlignment="1" applyProtection="1">
      <alignment horizontal="left" vertical="top"/>
      <protection/>
    </xf>
    <xf numFmtId="164" fontId="3" fillId="0" borderId="0" xfId="51" applyFont="1" applyBorder="1" applyAlignment="1" applyProtection="1">
      <alignment horizontal="left" vertical="center"/>
      <protection/>
    </xf>
    <xf numFmtId="0" fontId="3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left"/>
    </xf>
    <xf numFmtId="0" fontId="4" fillId="0" borderId="16" xfId="0" applyFont="1" applyBorder="1" applyAlignment="1">
      <alignment horizontal="center"/>
    </xf>
    <xf numFmtId="164" fontId="4" fillId="0" borderId="15" xfId="51" applyFont="1" applyBorder="1" applyAlignment="1" applyProtection="1">
      <alignment horizontal="right"/>
      <protection/>
    </xf>
    <xf numFmtId="164" fontId="4" fillId="0" borderId="16" xfId="51" applyFont="1" applyBorder="1" applyAlignment="1" applyProtection="1">
      <alignment horizontal="left"/>
      <protection/>
    </xf>
    <xf numFmtId="164" fontId="4" fillId="0" borderId="16" xfId="51" applyFont="1" applyBorder="1" applyAlignment="1" applyProtection="1">
      <alignment horizontal="left" vertical="center"/>
      <protection/>
    </xf>
    <xf numFmtId="164" fontId="3" fillId="0" borderId="17" xfId="51" applyFont="1" applyBorder="1" applyAlignment="1" applyProtection="1">
      <alignment horizontal="left"/>
      <protection/>
    </xf>
    <xf numFmtId="0" fontId="4" fillId="0" borderId="0" xfId="0" applyFont="1" applyAlignment="1">
      <alignment horizontal="left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left" vertical="center"/>
    </xf>
    <xf numFmtId="164" fontId="3" fillId="33" borderId="17" xfId="51" applyFont="1" applyFill="1" applyBorder="1" applyAlignment="1" applyProtection="1">
      <alignment horizontal="center" vertical="center"/>
      <protection/>
    </xf>
    <xf numFmtId="0" fontId="0" fillId="0" borderId="17" xfId="0" applyFont="1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4" fillId="0" borderId="17" xfId="0" applyFont="1" applyBorder="1" applyAlignment="1">
      <alignment horizontal="left" vertical="center"/>
    </xf>
    <xf numFmtId="164" fontId="4" fillId="0" borderId="17" xfId="51" applyFont="1" applyBorder="1" applyAlignment="1" applyProtection="1">
      <alignment horizontal="right" vertical="center"/>
      <protection/>
    </xf>
    <xf numFmtId="164" fontId="3" fillId="0" borderId="17" xfId="51" applyFont="1" applyBorder="1" applyAlignment="1" applyProtection="1">
      <alignment horizontal="right" vertical="center"/>
      <protection/>
    </xf>
    <xf numFmtId="0" fontId="4" fillId="33" borderId="17" xfId="0" applyFont="1" applyFill="1" applyBorder="1" applyAlignment="1">
      <alignment horizontal="center" vertical="center"/>
    </xf>
    <xf numFmtId="164" fontId="4" fillId="33" borderId="17" xfId="51" applyFont="1" applyFill="1" applyBorder="1" applyAlignment="1" applyProtection="1">
      <alignment horizontal="center" vertical="center"/>
      <protection/>
    </xf>
    <xf numFmtId="164" fontId="4" fillId="33" borderId="17" xfId="51" applyFont="1" applyFill="1" applyBorder="1" applyAlignment="1" applyProtection="1">
      <alignment horizontal="right" vertical="center"/>
      <protection/>
    </xf>
    <xf numFmtId="164" fontId="4" fillId="0" borderId="17" xfId="51" applyFont="1" applyBorder="1" applyAlignment="1" applyProtection="1">
      <alignment horizontal="center" vertical="center"/>
      <protection/>
    </xf>
    <xf numFmtId="0" fontId="4" fillId="34" borderId="17" xfId="0" applyFont="1" applyFill="1" applyBorder="1" applyAlignment="1">
      <alignment horizontal="center" vertical="center"/>
    </xf>
    <xf numFmtId="0" fontId="3" fillId="34" borderId="17" xfId="0" applyFont="1" applyFill="1" applyBorder="1" applyAlignment="1">
      <alignment horizontal="left" vertical="center"/>
    </xf>
    <xf numFmtId="164" fontId="4" fillId="34" borderId="17" xfId="51" applyFont="1" applyFill="1" applyBorder="1" applyAlignment="1" applyProtection="1">
      <alignment horizontal="center" vertical="center"/>
      <protection/>
    </xf>
    <xf numFmtId="164" fontId="4" fillId="34" borderId="17" xfId="51" applyFont="1" applyFill="1" applyBorder="1" applyAlignment="1" applyProtection="1">
      <alignment horizontal="right" vertical="center"/>
      <protection/>
    </xf>
    <xf numFmtId="164" fontId="3" fillId="34" borderId="17" xfId="51" applyFont="1" applyFill="1" applyBorder="1" applyAlignment="1" applyProtection="1">
      <alignment horizontal="right" vertical="center"/>
      <protection/>
    </xf>
    <xf numFmtId="164" fontId="0" fillId="0" borderId="0" xfId="0" applyNumberFormat="1" applyAlignment="1">
      <alignment/>
    </xf>
    <xf numFmtId="0" fontId="3" fillId="33" borderId="17" xfId="0" applyFont="1" applyFill="1" applyBorder="1" applyAlignment="1">
      <alignment horizontal="left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164" fontId="3" fillId="33" borderId="17" xfId="51" applyFont="1" applyFill="1" applyBorder="1" applyAlignment="1" applyProtection="1">
      <alignment horizontal="right" vertical="center"/>
      <protection/>
    </xf>
    <xf numFmtId="0" fontId="4" fillId="33" borderId="17" xfId="0" applyFont="1" applyFill="1" applyBorder="1" applyAlignment="1">
      <alignment/>
    </xf>
    <xf numFmtId="0" fontId="3" fillId="33" borderId="17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left"/>
    </xf>
    <xf numFmtId="164" fontId="4" fillId="33" borderId="17" xfId="51" applyFont="1" applyFill="1" applyBorder="1" applyAlignment="1" applyProtection="1">
      <alignment/>
      <protection/>
    </xf>
    <xf numFmtId="0" fontId="3" fillId="34" borderId="17" xfId="0" applyFont="1" applyFill="1" applyBorder="1" applyAlignment="1">
      <alignment horizontal="center" vertical="center"/>
    </xf>
    <xf numFmtId="164" fontId="3" fillId="34" borderId="17" xfId="51" applyFont="1" applyFill="1" applyBorder="1" applyAlignment="1" applyProtection="1">
      <alignment horizontal="center" vertical="center"/>
      <protection/>
    </xf>
    <xf numFmtId="0" fontId="4" fillId="33" borderId="17" xfId="0" applyFont="1" applyFill="1" applyBorder="1" applyAlignment="1">
      <alignment vertical="center"/>
    </xf>
    <xf numFmtId="3" fontId="3" fillId="33" borderId="17" xfId="0" applyNumberFormat="1" applyFont="1" applyFill="1" applyBorder="1" applyAlignment="1">
      <alignment horizontal="center" vertical="center"/>
    </xf>
    <xf numFmtId="4" fontId="3" fillId="33" borderId="17" xfId="0" applyNumberFormat="1" applyFont="1" applyFill="1" applyBorder="1" applyAlignment="1">
      <alignment horizontal="left" vertical="center"/>
    </xf>
    <xf numFmtId="4" fontId="3" fillId="33" borderId="17" xfId="0" applyNumberFormat="1" applyFont="1" applyFill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4" fontId="4" fillId="35" borderId="17" xfId="0" applyNumberFormat="1" applyFont="1" applyFill="1" applyBorder="1" applyAlignment="1">
      <alignment horizontal="center" vertical="center"/>
    </xf>
    <xf numFmtId="4" fontId="4" fillId="0" borderId="17" xfId="0" applyNumberFormat="1" applyFont="1" applyBorder="1" applyAlignment="1">
      <alignment horizontal="left" vertical="center" wrapText="1"/>
    </xf>
    <xf numFmtId="4" fontId="4" fillId="0" borderId="17" xfId="0" applyNumberFormat="1" applyFont="1" applyBorder="1" applyAlignment="1">
      <alignment horizontal="center" vertical="center"/>
    </xf>
    <xf numFmtId="0" fontId="3" fillId="34" borderId="17" xfId="0" applyFont="1" applyFill="1" applyBorder="1" applyAlignment="1">
      <alignment horizontal="left" vertical="center" wrapText="1"/>
    </xf>
    <xf numFmtId="0" fontId="4" fillId="36" borderId="17" xfId="0" applyFont="1" applyFill="1" applyBorder="1" applyAlignment="1">
      <alignment horizontal="center" vertical="center"/>
    </xf>
    <xf numFmtId="0" fontId="3" fillId="36" borderId="17" xfId="0" applyFont="1" applyFill="1" applyBorder="1" applyAlignment="1">
      <alignment horizontal="center" vertical="center"/>
    </xf>
    <xf numFmtId="0" fontId="3" fillId="36" borderId="17" xfId="0" applyFont="1" applyFill="1" applyBorder="1" applyAlignment="1">
      <alignment horizontal="left" vertical="center"/>
    </xf>
    <xf numFmtId="164" fontId="3" fillId="36" borderId="17" xfId="51" applyFont="1" applyFill="1" applyBorder="1" applyAlignment="1" applyProtection="1">
      <alignment horizontal="right" vertical="center"/>
      <protection/>
    </xf>
    <xf numFmtId="164" fontId="4" fillId="36" borderId="17" xfId="51" applyFont="1" applyFill="1" applyBorder="1" applyAlignment="1" applyProtection="1">
      <alignment horizontal="right" vertical="center"/>
      <protection/>
    </xf>
    <xf numFmtId="0" fontId="6" fillId="35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2" fillId="35" borderId="0" xfId="0" applyFont="1" applyFill="1" applyBorder="1" applyAlignment="1">
      <alignment horizontal="center" vertical="center"/>
    </xf>
    <xf numFmtId="164" fontId="2" fillId="0" borderId="0" xfId="51" applyFont="1" applyBorder="1" applyAlignment="1" applyProtection="1">
      <alignment/>
      <protection/>
    </xf>
    <xf numFmtId="0" fontId="2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vertical="top"/>
    </xf>
    <xf numFmtId="0" fontId="8" fillId="0" borderId="14" xfId="0" applyFont="1" applyBorder="1" applyAlignment="1">
      <alignment vertical="top"/>
    </xf>
    <xf numFmtId="0" fontId="6" fillId="0" borderId="15" xfId="0" applyFont="1" applyBorder="1" applyAlignment="1">
      <alignment horizontal="center"/>
    </xf>
    <xf numFmtId="0" fontId="9" fillId="0" borderId="13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16" xfId="0" applyFont="1" applyBorder="1" applyAlignment="1">
      <alignment/>
    </xf>
    <xf numFmtId="165" fontId="0" fillId="0" borderId="17" xfId="0" applyNumberFormat="1" applyFont="1" applyBorder="1" applyAlignment="1">
      <alignment/>
    </xf>
    <xf numFmtId="0" fontId="7" fillId="0" borderId="17" xfId="0" applyFont="1" applyBorder="1" applyAlignment="1">
      <alignment horizontal="center"/>
    </xf>
    <xf numFmtId="164" fontId="2" fillId="0" borderId="17" xfId="51" applyFont="1" applyBorder="1" applyAlignment="1" applyProtection="1">
      <alignment horizontal="center"/>
      <protection/>
    </xf>
    <xf numFmtId="0" fontId="10" fillId="0" borderId="17" xfId="0" applyFont="1" applyBorder="1" applyAlignment="1">
      <alignment horizontal="center"/>
    </xf>
    <xf numFmtId="164" fontId="2" fillId="0" borderId="17" xfId="51" applyFont="1" applyBorder="1" applyAlignment="1" applyProtection="1">
      <alignment/>
      <protection/>
    </xf>
    <xf numFmtId="164" fontId="11" fillId="0" borderId="17" xfId="51" applyFont="1" applyBorder="1" applyAlignment="1" applyProtection="1">
      <alignment/>
      <protection/>
    </xf>
    <xf numFmtId="9" fontId="2" fillId="0" borderId="17" xfId="51" applyNumberFormat="1" applyFont="1" applyBorder="1" applyAlignment="1" applyProtection="1">
      <alignment/>
      <protection/>
    </xf>
    <xf numFmtId="9" fontId="11" fillId="0" borderId="17" xfId="51" applyNumberFormat="1" applyFont="1" applyBorder="1" applyAlignment="1" applyProtection="1">
      <alignment/>
      <protection/>
    </xf>
    <xf numFmtId="164" fontId="2" fillId="0" borderId="17" xfId="51" applyFont="1" applyBorder="1" applyAlignment="1" applyProtection="1">
      <alignment horizontal="left"/>
      <protection/>
    </xf>
    <xf numFmtId="9" fontId="2" fillId="0" borderId="17" xfId="49" applyFont="1" applyBorder="1" applyAlignment="1" applyProtection="1">
      <alignment/>
      <protection/>
    </xf>
    <xf numFmtId="9" fontId="11" fillId="0" borderId="17" xfId="49" applyFont="1" applyBorder="1" applyAlignment="1" applyProtection="1">
      <alignment/>
      <protection/>
    </xf>
    <xf numFmtId="0" fontId="8" fillId="0" borderId="0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164" fontId="2" fillId="0" borderId="19" xfId="51" applyFont="1" applyBorder="1" applyAlignment="1" applyProtection="1">
      <alignment horizontal="right"/>
      <protection/>
    </xf>
    <xf numFmtId="0" fontId="2" fillId="0" borderId="0" xfId="0" applyFont="1" applyAlignment="1">
      <alignment/>
    </xf>
    <xf numFmtId="164" fontId="12" fillId="0" borderId="17" xfId="51" applyFont="1" applyBorder="1" applyAlignment="1" applyProtection="1">
      <alignment/>
      <protection/>
    </xf>
    <xf numFmtId="164" fontId="13" fillId="0" borderId="17" xfId="51" applyFont="1" applyBorder="1" applyAlignment="1" applyProtection="1">
      <alignment/>
      <protection/>
    </xf>
    <xf numFmtId="0" fontId="3" fillId="37" borderId="14" xfId="0" applyFont="1" applyFill="1" applyBorder="1" applyAlignment="1">
      <alignment horizontal="center" wrapText="1"/>
    </xf>
    <xf numFmtId="0" fontId="3" fillId="0" borderId="13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right"/>
    </xf>
    <xf numFmtId="0" fontId="8" fillId="0" borderId="17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164" fontId="2" fillId="0" borderId="17" xfId="51" applyFont="1" applyBorder="1" applyAlignment="1" applyProtection="1">
      <alignment horizontal="right"/>
      <protection/>
    </xf>
    <xf numFmtId="0" fontId="6" fillId="0" borderId="19" xfId="0" applyFont="1" applyBorder="1" applyAlignment="1">
      <alignment horizontal="center"/>
    </xf>
    <xf numFmtId="4" fontId="6" fillId="0" borderId="20" xfId="0" applyNumberFormat="1" applyFont="1" applyBorder="1" applyAlignment="1">
      <alignment horizontal="center"/>
    </xf>
    <xf numFmtId="164" fontId="2" fillId="0" borderId="17" xfId="51" applyFont="1" applyBorder="1" applyAlignment="1" applyProtection="1">
      <alignment horizontal="center"/>
      <protection/>
    </xf>
    <xf numFmtId="0" fontId="2" fillId="0" borderId="19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4" fontId="0" fillId="0" borderId="2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5" xfId="0" applyFont="1" applyBorder="1" applyAlignment="1">
      <alignment horizontal="left" wrapText="1"/>
    </xf>
    <xf numFmtId="0" fontId="6" fillId="0" borderId="21" xfId="0" applyFont="1" applyBorder="1" applyAlignment="1">
      <alignment horizontal="left"/>
    </xf>
    <xf numFmtId="0" fontId="4" fillId="38" borderId="17" xfId="0" applyFont="1" applyFill="1" applyBorder="1" applyAlignment="1">
      <alignment horizontal="center" vertical="center"/>
    </xf>
    <xf numFmtId="0" fontId="4" fillId="38" borderId="17" xfId="0" applyFont="1" applyFill="1" applyBorder="1" applyAlignment="1">
      <alignment horizontal="left" vertical="center" wrapText="1"/>
    </xf>
    <xf numFmtId="164" fontId="4" fillId="38" borderId="17" xfId="51" applyFont="1" applyFill="1" applyBorder="1" applyAlignment="1" applyProtection="1">
      <alignment horizontal="center" vertical="center"/>
      <protection/>
    </xf>
    <xf numFmtId="0" fontId="0" fillId="39" borderId="0" xfId="0" applyFill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EB4E3"/>
      <rgbColor rgb="00FF99CC"/>
      <rgbColor rgb="00CC99FF"/>
      <rgbColor rgb="00C4BD97"/>
      <rgbColor rgb="003366FF"/>
      <rgbColor rgb="0033CCCC"/>
      <rgbColor rgb="0099CC00"/>
      <rgbColor rgb="00FFCC00"/>
      <rgbColor rgb="00FF9900"/>
      <rgbColor rgb="00FF6600"/>
      <rgbColor rgb="00666699"/>
      <rgbColor rgb="00A6A6A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1</xdr:row>
      <xdr:rowOff>76200</xdr:rowOff>
    </xdr:from>
    <xdr:to>
      <xdr:col>0</xdr:col>
      <xdr:colOff>895350</xdr:colOff>
      <xdr:row>4</xdr:row>
      <xdr:rowOff>38100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266700"/>
          <a:ext cx="5048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342900</xdr:colOff>
      <xdr:row>2</xdr:row>
      <xdr:rowOff>85725</xdr:rowOff>
    </xdr:from>
    <xdr:to>
      <xdr:col>7</xdr:col>
      <xdr:colOff>200025</xdr:colOff>
      <xdr:row>5</xdr:row>
      <xdr:rowOff>38100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3075" y="409575"/>
          <a:ext cx="4572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0"/>
  <sheetViews>
    <sheetView tabSelected="1" zoomScale="70" zoomScaleNormal="70" zoomScalePageLayoutView="0" workbookViewId="0" topLeftCell="D37">
      <selection activeCell="I38" sqref="I38"/>
    </sheetView>
  </sheetViews>
  <sheetFormatPr defaultColWidth="11.421875" defaultRowHeight="12.75"/>
  <cols>
    <col min="1" max="1" width="16.421875" style="1" customWidth="1"/>
    <col min="2" max="2" width="6.140625" style="2" customWidth="1"/>
    <col min="3" max="3" width="129.8515625" style="3" customWidth="1"/>
    <col min="4" max="4" width="7.00390625" style="2" customWidth="1"/>
    <col min="5" max="5" width="12.7109375" style="4" customWidth="1"/>
    <col min="6" max="6" width="11.28125" style="4" customWidth="1"/>
    <col min="7" max="7" width="13.7109375" style="5" customWidth="1"/>
    <col min="8" max="8" width="11.8515625" style="6" customWidth="1"/>
    <col min="9" max="9" width="22.57421875" style="4" customWidth="1"/>
    <col min="10" max="10" width="3.57421875" style="0" customWidth="1"/>
    <col min="11" max="11" width="11.7109375" style="0" customWidth="1"/>
  </cols>
  <sheetData>
    <row r="1" spans="1:9" ht="15" customHeight="1">
      <c r="A1" s="121" t="s">
        <v>0</v>
      </c>
      <c r="B1" s="121"/>
      <c r="C1" s="121"/>
      <c r="D1" s="121"/>
      <c r="E1" s="121"/>
      <c r="F1" s="121"/>
      <c r="G1" s="121"/>
      <c r="H1" s="121"/>
      <c r="I1" s="121"/>
    </row>
    <row r="2" spans="1:9" ht="19.5">
      <c r="A2" s="7"/>
      <c r="B2" s="8"/>
      <c r="C2" s="9" t="s">
        <v>1</v>
      </c>
      <c r="D2" s="8"/>
      <c r="E2" s="10"/>
      <c r="F2" s="10"/>
      <c r="G2" s="11"/>
      <c r="H2" s="10"/>
      <c r="I2" s="10"/>
    </row>
    <row r="3" spans="1:9" ht="15">
      <c r="A3" s="7"/>
      <c r="B3" s="12" t="s">
        <v>2</v>
      </c>
      <c r="C3" s="13"/>
      <c r="D3" s="14"/>
      <c r="E3" s="15" t="s">
        <v>3</v>
      </c>
      <c r="F3" s="16"/>
      <c r="G3" s="17"/>
      <c r="H3" s="18"/>
      <c r="I3" s="19"/>
    </row>
    <row r="4" spans="1:9" ht="15">
      <c r="A4" s="7"/>
      <c r="B4" s="20" t="s">
        <v>4</v>
      </c>
      <c r="C4" s="21"/>
      <c r="D4" s="22"/>
      <c r="E4" s="23"/>
      <c r="F4" s="24"/>
      <c r="G4" s="25"/>
      <c r="H4" s="24"/>
      <c r="I4" s="26"/>
    </row>
    <row r="5" spans="1:9" ht="15">
      <c r="A5" s="7"/>
      <c r="B5" s="20" t="s">
        <v>5</v>
      </c>
      <c r="C5" s="27"/>
      <c r="D5" s="28"/>
      <c r="E5" s="29" t="s">
        <v>6</v>
      </c>
      <c r="F5" s="30"/>
      <c r="G5" s="25"/>
      <c r="H5" s="24"/>
      <c r="I5" s="26"/>
    </row>
    <row r="6" spans="1:9" ht="33" customHeight="1">
      <c r="A6" s="7"/>
      <c r="B6" s="122" t="s">
        <v>7</v>
      </c>
      <c r="C6" s="122"/>
      <c r="D6" s="28"/>
      <c r="E6" s="31" t="s">
        <v>8</v>
      </c>
      <c r="F6" s="30"/>
      <c r="G6" s="32"/>
      <c r="H6" s="24"/>
      <c r="I6" s="26"/>
    </row>
    <row r="7" spans="1:9" ht="15">
      <c r="A7" s="7"/>
      <c r="B7" s="33"/>
      <c r="C7" s="34"/>
      <c r="D7" s="35"/>
      <c r="E7" s="36"/>
      <c r="F7" s="37"/>
      <c r="G7" s="38"/>
      <c r="H7" s="37"/>
      <c r="I7" s="39" t="s">
        <v>9</v>
      </c>
    </row>
    <row r="8" spans="1:9" ht="14.25">
      <c r="A8" s="7"/>
      <c r="B8" s="8"/>
      <c r="C8" s="40"/>
      <c r="D8" s="8"/>
      <c r="E8" s="10"/>
      <c r="F8" s="10"/>
      <c r="G8" s="11"/>
      <c r="H8" s="10"/>
      <c r="I8" s="10"/>
    </row>
    <row r="9" spans="1:9" ht="45">
      <c r="A9" s="41" t="s">
        <v>10</v>
      </c>
      <c r="B9" s="42" t="s">
        <v>11</v>
      </c>
      <c r="C9" s="43" t="s">
        <v>12</v>
      </c>
      <c r="D9" s="42" t="s">
        <v>13</v>
      </c>
      <c r="E9" s="44" t="s">
        <v>14</v>
      </c>
      <c r="F9" s="44" t="s">
        <v>15</v>
      </c>
      <c r="G9" s="44" t="s">
        <v>16</v>
      </c>
      <c r="H9" s="44" t="s">
        <v>17</v>
      </c>
      <c r="I9" s="44" t="s">
        <v>18</v>
      </c>
    </row>
    <row r="10" spans="1:9" ht="15">
      <c r="A10" s="45" t="s">
        <v>19</v>
      </c>
      <c r="B10" s="46"/>
      <c r="C10" s="47" t="s">
        <v>20</v>
      </c>
      <c r="D10" s="46"/>
      <c r="E10" s="48"/>
      <c r="F10" s="48"/>
      <c r="G10" s="48"/>
      <c r="H10" s="49">
        <v>0.25</v>
      </c>
      <c r="I10" s="48"/>
    </row>
    <row r="11" spans="1:9" ht="15">
      <c r="A11" s="50"/>
      <c r="B11" s="42" t="s">
        <v>21</v>
      </c>
      <c r="C11" s="43" t="s">
        <v>22</v>
      </c>
      <c r="D11" s="51"/>
      <c r="E11" s="52"/>
      <c r="F11" s="52"/>
      <c r="G11" s="52"/>
      <c r="H11" s="52"/>
      <c r="I11" s="52"/>
    </row>
    <row r="12" spans="1:9" ht="14.25">
      <c r="A12" s="46" t="s">
        <v>100</v>
      </c>
      <c r="B12" s="46" t="s">
        <v>23</v>
      </c>
      <c r="C12" s="47" t="s">
        <v>24</v>
      </c>
      <c r="D12" s="53" t="s">
        <v>25</v>
      </c>
      <c r="E12" s="48">
        <v>6</v>
      </c>
      <c r="F12" s="48">
        <v>384.1</v>
      </c>
      <c r="G12" s="48">
        <f>PRODUCT(F12,E12)</f>
        <v>2304.6000000000004</v>
      </c>
      <c r="H12" s="48">
        <f>PRODUCT(F12,1+H10)</f>
        <v>480.125</v>
      </c>
      <c r="I12" s="48">
        <f>PRODUCT(H12,E12)</f>
        <v>2880.75</v>
      </c>
    </row>
    <row r="13" spans="1:10" ht="15">
      <c r="A13" s="54"/>
      <c r="B13" s="54"/>
      <c r="C13" s="55" t="s">
        <v>16</v>
      </c>
      <c r="D13" s="56"/>
      <c r="E13" s="57"/>
      <c r="F13" s="57"/>
      <c r="G13" s="57"/>
      <c r="H13" s="57"/>
      <c r="I13" s="58">
        <f>SUM(I12)</f>
        <v>2880.75</v>
      </c>
      <c r="J13" s="59"/>
    </row>
    <row r="14" spans="1:10" ht="15">
      <c r="A14" s="50"/>
      <c r="B14" s="42" t="s">
        <v>26</v>
      </c>
      <c r="C14" s="60" t="s">
        <v>27</v>
      </c>
      <c r="D14" s="50"/>
      <c r="E14" s="52"/>
      <c r="F14" s="52"/>
      <c r="G14" s="52"/>
      <c r="H14" s="52"/>
      <c r="I14" s="52"/>
      <c r="J14" s="59"/>
    </row>
    <row r="15" spans="1:10" ht="42.75">
      <c r="A15" s="61" t="s">
        <v>28</v>
      </c>
      <c r="B15" s="46" t="s">
        <v>29</v>
      </c>
      <c r="C15" s="62" t="s">
        <v>30</v>
      </c>
      <c r="D15" s="53" t="s">
        <v>31</v>
      </c>
      <c r="E15" s="48">
        <v>486.12</v>
      </c>
      <c r="F15" s="48">
        <v>132.82</v>
      </c>
      <c r="G15" s="48">
        <f>PRODUCT(E15,F15)</f>
        <v>64566.458399999996</v>
      </c>
      <c r="H15" s="48">
        <f>PRODUCT(1+H10,F15)</f>
        <v>166.02499999999998</v>
      </c>
      <c r="I15" s="48">
        <f>PRODUCT(H15,E15)</f>
        <v>80708.07299999999</v>
      </c>
      <c r="J15" s="59"/>
    </row>
    <row r="16" spans="1:10" ht="14.25">
      <c r="A16" s="46" t="s">
        <v>101</v>
      </c>
      <c r="B16" s="46" t="s">
        <v>32</v>
      </c>
      <c r="C16" s="47" t="s">
        <v>33</v>
      </c>
      <c r="D16" s="53" t="s">
        <v>34</v>
      </c>
      <c r="E16" s="48">
        <v>4</v>
      </c>
      <c r="F16" s="48">
        <v>690.71</v>
      </c>
      <c r="G16" s="48">
        <f>PRODUCT(F16,E16)</f>
        <v>2762.84</v>
      </c>
      <c r="H16" s="48">
        <f>PRODUCT(1+H10,F16)</f>
        <v>863.3875</v>
      </c>
      <c r="I16" s="48">
        <f>PRODUCT(H16,E16)</f>
        <v>3453.55</v>
      </c>
      <c r="J16" s="59"/>
    </row>
    <row r="17" spans="1:10" ht="14.25">
      <c r="A17" s="46" t="s">
        <v>102</v>
      </c>
      <c r="B17" s="46" t="s">
        <v>35</v>
      </c>
      <c r="C17" s="47" t="s">
        <v>36</v>
      </c>
      <c r="D17" s="53" t="s">
        <v>34</v>
      </c>
      <c r="E17" s="48">
        <v>1</v>
      </c>
      <c r="F17" s="48">
        <v>1372.32</v>
      </c>
      <c r="G17" s="48">
        <f>PRODUCT(F17,E17)</f>
        <v>1372.32</v>
      </c>
      <c r="H17" s="48">
        <f>PRODUCT(1+H10,F17)</f>
        <v>1715.3999999999999</v>
      </c>
      <c r="I17" s="48">
        <f>PRODUCT(H17,E17)</f>
        <v>1715.3999999999999</v>
      </c>
      <c r="J17" s="59"/>
    </row>
    <row r="18" spans="1:10" ht="14.25">
      <c r="A18" s="46"/>
      <c r="B18" s="46"/>
      <c r="C18" s="47"/>
      <c r="D18" s="53"/>
      <c r="E18" s="48"/>
      <c r="F18" s="48"/>
      <c r="G18" s="48"/>
      <c r="H18" s="48"/>
      <c r="I18" s="48"/>
      <c r="J18" s="59"/>
    </row>
    <row r="19" spans="1:10" s="63" customFormat="1" ht="15">
      <c r="A19" s="54"/>
      <c r="B19" s="54"/>
      <c r="C19" s="55" t="s">
        <v>16</v>
      </c>
      <c r="D19" s="56"/>
      <c r="E19" s="57"/>
      <c r="F19" s="57"/>
      <c r="G19" s="57"/>
      <c r="H19" s="57"/>
      <c r="I19" s="58">
        <f>SUM(I15:I17)</f>
        <v>85877.02299999999</v>
      </c>
      <c r="J19" s="59"/>
    </row>
    <row r="20" spans="1:10" ht="16.5" customHeight="1">
      <c r="A20" s="50"/>
      <c r="B20" s="42" t="s">
        <v>37</v>
      </c>
      <c r="C20" s="43" t="s">
        <v>38</v>
      </c>
      <c r="D20" s="50"/>
      <c r="E20" s="52"/>
      <c r="F20" s="52"/>
      <c r="G20" s="52"/>
      <c r="H20" s="52"/>
      <c r="I20" s="52"/>
      <c r="J20" s="59"/>
    </row>
    <row r="21" spans="1:10" s="63" customFormat="1" ht="14.25">
      <c r="A21" s="46" t="s">
        <v>103</v>
      </c>
      <c r="B21" s="46" t="s">
        <v>39</v>
      </c>
      <c r="C21" s="47" t="s">
        <v>40</v>
      </c>
      <c r="D21" s="46" t="s">
        <v>41</v>
      </c>
      <c r="E21" s="48">
        <v>517.25</v>
      </c>
      <c r="F21" s="48">
        <v>4.97</v>
      </c>
      <c r="G21" s="48">
        <f>PRODUCT(F21,E21)</f>
        <v>2570.7325</v>
      </c>
      <c r="H21" s="48">
        <f>PRODUCT(1+H10,F21)</f>
        <v>6.2124999999999995</v>
      </c>
      <c r="I21" s="48">
        <f>PRODUCT(H21,E21)</f>
        <v>3213.4156249999996</v>
      </c>
      <c r="J21" s="64"/>
    </row>
    <row r="22" spans="1:10" s="63" customFormat="1" ht="14.25">
      <c r="A22" s="46" t="s">
        <v>104</v>
      </c>
      <c r="B22" s="46" t="s">
        <v>42</v>
      </c>
      <c r="C22" s="47" t="s">
        <v>43</v>
      </c>
      <c r="D22" s="46" t="s">
        <v>25</v>
      </c>
      <c r="E22" s="48">
        <v>10344.95</v>
      </c>
      <c r="F22" s="48">
        <v>9.39</v>
      </c>
      <c r="G22" s="48">
        <f>PRODUCT(F22,E22)</f>
        <v>97139.08050000001</v>
      </c>
      <c r="H22" s="48">
        <f>PRODUCT(1+H10,F22)</f>
        <v>11.7375</v>
      </c>
      <c r="I22" s="48">
        <f>PRODUCT(H22,E22)</f>
        <v>121423.85062500002</v>
      </c>
      <c r="J22" s="64"/>
    </row>
    <row r="23" spans="1:10" ht="14.25">
      <c r="A23" s="46" t="s">
        <v>105</v>
      </c>
      <c r="B23" s="46" t="s">
        <v>44</v>
      </c>
      <c r="C23" s="47" t="s">
        <v>45</v>
      </c>
      <c r="D23" s="46" t="s">
        <v>41</v>
      </c>
      <c r="E23" s="48">
        <v>517.25</v>
      </c>
      <c r="F23" s="48">
        <v>0.35</v>
      </c>
      <c r="G23" s="48">
        <f>PRODUCT(F23,E23)</f>
        <v>181.0375</v>
      </c>
      <c r="H23" s="48">
        <f>PRODUCT(1+H10,F23)</f>
        <v>0.4375</v>
      </c>
      <c r="I23" s="48">
        <f>PRODUCT(H23,E23)</f>
        <v>226.296875</v>
      </c>
      <c r="J23" s="59"/>
    </row>
    <row r="24" spans="1:10" ht="14.25">
      <c r="A24" s="46" t="s">
        <v>106</v>
      </c>
      <c r="B24" s="46" t="s">
        <v>46</v>
      </c>
      <c r="C24" s="47" t="s">
        <v>47</v>
      </c>
      <c r="D24" s="46" t="s">
        <v>25</v>
      </c>
      <c r="E24" s="48">
        <v>10344.95</v>
      </c>
      <c r="F24" s="48">
        <v>0.09</v>
      </c>
      <c r="G24" s="48">
        <f>PRODUCT(F24,E24)</f>
        <v>931.0455000000001</v>
      </c>
      <c r="H24" s="48">
        <f>PRODUCT(1+H10,F24)</f>
        <v>0.11249999999999999</v>
      </c>
      <c r="I24" s="48">
        <f>PRODUCT(H24,E24)</f>
        <v>1163.806875</v>
      </c>
      <c r="J24" s="59"/>
    </row>
    <row r="25" spans="1:10" ht="14.25">
      <c r="A25" s="46"/>
      <c r="B25" s="46"/>
      <c r="C25" s="47"/>
      <c r="D25" s="46"/>
      <c r="E25" s="48"/>
      <c r="F25" s="48"/>
      <c r="G25" s="48"/>
      <c r="H25" s="48"/>
      <c r="I25" s="48"/>
      <c r="J25" s="59"/>
    </row>
    <row r="26" spans="1:10" ht="15">
      <c r="A26" s="54"/>
      <c r="B26" s="54"/>
      <c r="C26" s="55" t="s">
        <v>16</v>
      </c>
      <c r="D26" s="54"/>
      <c r="E26" s="57"/>
      <c r="F26" s="57"/>
      <c r="G26" s="57"/>
      <c r="H26" s="57"/>
      <c r="I26" s="58">
        <f>SUM(I21:I24)</f>
        <v>126027.37000000001</v>
      </c>
      <c r="J26" s="59"/>
    </row>
    <row r="27" spans="1:10" ht="15">
      <c r="A27" s="50"/>
      <c r="B27" s="42" t="s">
        <v>48</v>
      </c>
      <c r="C27" s="43" t="s">
        <v>49</v>
      </c>
      <c r="D27" s="50"/>
      <c r="E27" s="52"/>
      <c r="F27" s="52"/>
      <c r="G27" s="52"/>
      <c r="H27" s="52"/>
      <c r="I27" s="65"/>
      <c r="J27" s="59"/>
    </row>
    <row r="28" spans="1:10" s="63" customFormat="1" ht="28.5">
      <c r="A28" s="46" t="s">
        <v>107</v>
      </c>
      <c r="B28" s="46" t="s">
        <v>50</v>
      </c>
      <c r="C28" s="62" t="s">
        <v>51</v>
      </c>
      <c r="D28" s="46" t="s">
        <v>25</v>
      </c>
      <c r="E28" s="48">
        <v>726.38</v>
      </c>
      <c r="F28" s="48">
        <v>12.61</v>
      </c>
      <c r="G28" s="48">
        <f>PRODUCT(F28,E28)</f>
        <v>9159.6518</v>
      </c>
      <c r="H28" s="48">
        <f>PRODUCT(1+H10,F28)</f>
        <v>15.7625</v>
      </c>
      <c r="I28" s="48">
        <f>PRODUCT(H28,E28)</f>
        <v>11449.56475</v>
      </c>
      <c r="J28" s="64"/>
    </row>
    <row r="29" spans="1:10" ht="30.75" customHeight="1">
      <c r="A29" s="46" t="s">
        <v>108</v>
      </c>
      <c r="B29" s="46" t="s">
        <v>52</v>
      </c>
      <c r="C29" s="62" t="s">
        <v>53</v>
      </c>
      <c r="D29" s="46" t="s">
        <v>25</v>
      </c>
      <c r="E29" s="48">
        <v>86.08</v>
      </c>
      <c r="F29" s="48">
        <v>30.74</v>
      </c>
      <c r="G29" s="48">
        <f>PRODUCT(F29,E29)</f>
        <v>2646.0991999999997</v>
      </c>
      <c r="H29" s="48">
        <f>PRODUCT(1+H10,F29)</f>
        <v>38.425</v>
      </c>
      <c r="I29" s="48">
        <f>PRODUCT(H29,E29)</f>
        <v>3307.624</v>
      </c>
      <c r="J29" s="59"/>
    </row>
    <row r="30" spans="1:10" ht="42.75">
      <c r="A30" s="46" t="s">
        <v>109</v>
      </c>
      <c r="B30" s="46" t="s">
        <v>54</v>
      </c>
      <c r="C30" s="62" t="s">
        <v>55</v>
      </c>
      <c r="D30" s="46" t="s">
        <v>25</v>
      </c>
      <c r="E30" s="48">
        <v>953.42</v>
      </c>
      <c r="F30" s="48">
        <v>13.36</v>
      </c>
      <c r="G30" s="48">
        <f>PRODUCT(F30,E30)</f>
        <v>12737.6912</v>
      </c>
      <c r="H30" s="48">
        <f>PRODUCT(1+H10,F30)</f>
        <v>16.7</v>
      </c>
      <c r="I30" s="48">
        <f>PRODUCT(H30,E30)</f>
        <v>15922.113999999998</v>
      </c>
      <c r="J30" s="59"/>
    </row>
    <row r="31" spans="1:10" ht="30.75" customHeight="1">
      <c r="A31" s="46"/>
      <c r="B31" s="46"/>
      <c r="C31" s="62"/>
      <c r="D31" s="46"/>
      <c r="E31" s="48"/>
      <c r="F31" s="48"/>
      <c r="G31" s="48"/>
      <c r="H31" s="48"/>
      <c r="I31" s="48"/>
      <c r="J31" s="59"/>
    </row>
    <row r="32" spans="1:10" ht="15">
      <c r="A32" s="54"/>
      <c r="B32" s="54"/>
      <c r="C32" s="55" t="s">
        <v>16</v>
      </c>
      <c r="D32" s="54"/>
      <c r="E32" s="57"/>
      <c r="F32" s="57"/>
      <c r="G32" s="57"/>
      <c r="H32" s="57"/>
      <c r="I32" s="58">
        <f>SUM(I28:I30)</f>
        <v>30679.302749999995</v>
      </c>
      <c r="J32" s="59"/>
    </row>
    <row r="33" spans="1:9" ht="15">
      <c r="A33" s="66"/>
      <c r="B33" s="67" t="s">
        <v>56</v>
      </c>
      <c r="C33" s="68" t="s">
        <v>57</v>
      </c>
      <c r="D33" s="66"/>
      <c r="E33" s="69"/>
      <c r="F33" s="69"/>
      <c r="G33" s="69"/>
      <c r="H33" s="69"/>
      <c r="I33" s="69"/>
    </row>
    <row r="34" spans="1:9" s="142" customFormat="1" ht="19.5" customHeight="1">
      <c r="A34" s="139" t="s">
        <v>110</v>
      </c>
      <c r="B34" s="139" t="s">
        <v>58</v>
      </c>
      <c r="C34" s="140" t="s">
        <v>59</v>
      </c>
      <c r="D34" s="139" t="s">
        <v>34</v>
      </c>
      <c r="E34" s="141">
        <v>6</v>
      </c>
      <c r="F34" s="141">
        <v>76.73</v>
      </c>
      <c r="G34" s="141">
        <f>PRODUCT(F34,E34)</f>
        <v>460.38</v>
      </c>
      <c r="H34" s="141">
        <f>PRODUCT(1+H10,F34)</f>
        <v>95.91250000000001</v>
      </c>
      <c r="I34" s="141">
        <f>PRODUCT(H34,E34)</f>
        <v>575.475</v>
      </c>
    </row>
    <row r="35" spans="1:9" s="142" customFormat="1" ht="37.5" customHeight="1">
      <c r="A35" s="139"/>
      <c r="B35" s="139"/>
      <c r="C35" s="140"/>
      <c r="D35" s="139"/>
      <c r="E35" s="141"/>
      <c r="F35" s="141"/>
      <c r="G35" s="141"/>
      <c r="H35" s="141"/>
      <c r="I35" s="141"/>
    </row>
    <row r="36" spans="1:9" ht="20.25" customHeight="1">
      <c r="A36" s="70"/>
      <c r="B36" s="70"/>
      <c r="C36" s="55" t="s">
        <v>16</v>
      </c>
      <c r="D36" s="70"/>
      <c r="E36" s="71"/>
      <c r="F36" s="71"/>
      <c r="G36" s="71"/>
      <c r="H36" s="71"/>
      <c r="I36" s="71">
        <f>SUM(I34:I34)</f>
        <v>575.475</v>
      </c>
    </row>
    <row r="37" spans="1:9" ht="15">
      <c r="A37" s="50"/>
      <c r="B37" s="42" t="s">
        <v>60</v>
      </c>
      <c r="C37" s="43" t="s">
        <v>61</v>
      </c>
      <c r="D37" s="50"/>
      <c r="E37" s="51"/>
      <c r="F37" s="51"/>
      <c r="G37" s="51"/>
      <c r="H37" s="51"/>
      <c r="I37" s="51"/>
    </row>
    <row r="38" spans="1:9" s="142" customFormat="1" ht="28.5">
      <c r="A38" s="139" t="s">
        <v>111</v>
      </c>
      <c r="B38" s="139" t="s">
        <v>62</v>
      </c>
      <c r="C38" s="140" t="s">
        <v>63</v>
      </c>
      <c r="D38" s="139" t="s">
        <v>34</v>
      </c>
      <c r="E38" s="141">
        <v>1</v>
      </c>
      <c r="F38" s="141">
        <v>511.09</v>
      </c>
      <c r="G38" s="141">
        <f>PRODUCT(F38,E38)</f>
        <v>511.09</v>
      </c>
      <c r="H38" s="141">
        <f>PRODUCT(1+H10,F38)</f>
        <v>638.8625</v>
      </c>
      <c r="I38" s="141">
        <f>PRODUCT(H38,E38)</f>
        <v>638.8625</v>
      </c>
    </row>
    <row r="39" spans="1:9" s="142" customFormat="1" ht="28.5">
      <c r="A39" s="139" t="s">
        <v>112</v>
      </c>
      <c r="B39" s="139" t="s">
        <v>64</v>
      </c>
      <c r="C39" s="140" t="s">
        <v>65</v>
      </c>
      <c r="D39" s="139" t="s">
        <v>34</v>
      </c>
      <c r="E39" s="141">
        <v>6</v>
      </c>
      <c r="F39" s="141">
        <v>46</v>
      </c>
      <c r="G39" s="141">
        <f>PRODUCT(F39,E39)</f>
        <v>276</v>
      </c>
      <c r="H39" s="141">
        <f>PRODUCT(1+H10,F39)</f>
        <v>57.5</v>
      </c>
      <c r="I39" s="141">
        <f>PRODUCT(H39,E39)</f>
        <v>345</v>
      </c>
    </row>
    <row r="40" spans="1:9" s="142" customFormat="1" ht="21.75" customHeight="1">
      <c r="A40" s="139"/>
      <c r="B40" s="139"/>
      <c r="C40" s="140"/>
      <c r="D40" s="139"/>
      <c r="E40" s="141"/>
      <c r="F40" s="141"/>
      <c r="G40" s="141"/>
      <c r="H40" s="141"/>
      <c r="I40" s="141"/>
    </row>
    <row r="41" spans="1:10" ht="18.75" customHeight="1">
      <c r="A41" s="54"/>
      <c r="B41" s="54"/>
      <c r="C41" s="55" t="s">
        <v>16</v>
      </c>
      <c r="D41" s="54"/>
      <c r="E41" s="56"/>
      <c r="F41" s="56"/>
      <c r="G41" s="56"/>
      <c r="H41" s="56"/>
      <c r="I41" s="71">
        <f>SUM(I38:I39)</f>
        <v>983.8625</v>
      </c>
      <c r="J41" s="59"/>
    </row>
    <row r="42" spans="1:10" ht="15">
      <c r="A42" s="72"/>
      <c r="B42" s="73" t="s">
        <v>66</v>
      </c>
      <c r="C42" s="74" t="s">
        <v>67</v>
      </c>
      <c r="D42" s="75"/>
      <c r="E42" s="65"/>
      <c r="F42" s="65"/>
      <c r="G42" s="52"/>
      <c r="H42" s="65"/>
      <c r="I42" s="65"/>
      <c r="J42" s="59"/>
    </row>
    <row r="43" spans="1:10" ht="18.75" customHeight="1">
      <c r="A43" s="76" t="s">
        <v>68</v>
      </c>
      <c r="B43" s="77" t="s">
        <v>69</v>
      </c>
      <c r="C43" s="78" t="s">
        <v>70</v>
      </c>
      <c r="D43" s="79" t="s">
        <v>31</v>
      </c>
      <c r="E43" s="48">
        <v>16</v>
      </c>
      <c r="F43" s="48">
        <v>143.74</v>
      </c>
      <c r="G43" s="48">
        <f>PRODUCT(F43,E43)</f>
        <v>2299.84</v>
      </c>
      <c r="H43" s="48">
        <f>PRODUCT(1+H10,F43)</f>
        <v>179.675</v>
      </c>
      <c r="I43" s="48">
        <f>PRODUCT(H43,E43)</f>
        <v>2874.8</v>
      </c>
      <c r="J43" s="59"/>
    </row>
    <row r="44" spans="1:10" ht="42.75">
      <c r="A44" s="46" t="s">
        <v>113</v>
      </c>
      <c r="B44" s="46" t="s">
        <v>71</v>
      </c>
      <c r="C44" s="62" t="s">
        <v>72</v>
      </c>
      <c r="D44" s="46" t="s">
        <v>25</v>
      </c>
      <c r="E44" s="48">
        <v>57.37</v>
      </c>
      <c r="F44" s="48">
        <v>54.81</v>
      </c>
      <c r="G44" s="48">
        <f>PRODUCT(F44,E44)</f>
        <v>3144.4497</v>
      </c>
      <c r="H44" s="48">
        <f>PRODUCT(1+H10,F44)</f>
        <v>68.5125</v>
      </c>
      <c r="I44" s="48">
        <f>PRODUCT(H44,E44)</f>
        <v>3930.562125</v>
      </c>
      <c r="J44" s="59"/>
    </row>
    <row r="45" spans="1:10" ht="28.5">
      <c r="A45" s="46" t="s">
        <v>114</v>
      </c>
      <c r="B45" s="46" t="s">
        <v>73</v>
      </c>
      <c r="C45" s="62" t="s">
        <v>74</v>
      </c>
      <c r="D45" s="46" t="s">
        <v>25</v>
      </c>
      <c r="E45" s="48">
        <v>28.9</v>
      </c>
      <c r="F45" s="48">
        <v>84.77</v>
      </c>
      <c r="G45" s="48">
        <f>PRODUCT(F45,E45)</f>
        <v>2449.8529999999996</v>
      </c>
      <c r="H45" s="48">
        <f>PRODUCT(1+H10,F45)</f>
        <v>105.96249999999999</v>
      </c>
      <c r="I45" s="48">
        <f>PRODUCT(H45,E45)</f>
        <v>3062.3162499999994</v>
      </c>
      <c r="J45" s="59"/>
    </row>
    <row r="46" spans="1:10" ht="24" customHeight="1">
      <c r="A46" s="46" t="s">
        <v>115</v>
      </c>
      <c r="B46" s="46" t="s">
        <v>75</v>
      </c>
      <c r="C46" s="62" t="s">
        <v>76</v>
      </c>
      <c r="D46" s="46" t="s">
        <v>25</v>
      </c>
      <c r="E46" s="48">
        <v>1460</v>
      </c>
      <c r="F46" s="48">
        <v>0.5</v>
      </c>
      <c r="G46" s="48">
        <f>F46*E46</f>
        <v>730</v>
      </c>
      <c r="H46" s="48">
        <f>(1+H10)*F46</f>
        <v>0.625</v>
      </c>
      <c r="I46" s="48">
        <f>H46*E46</f>
        <v>912.5</v>
      </c>
      <c r="J46" s="59"/>
    </row>
    <row r="47" spans="1:10" ht="14.25">
      <c r="A47" s="46"/>
      <c r="B47" s="46"/>
      <c r="C47" s="62"/>
      <c r="D47" s="46"/>
      <c r="E47" s="48"/>
      <c r="F47" s="48"/>
      <c r="G47" s="48"/>
      <c r="H47" s="48"/>
      <c r="I47" s="48"/>
      <c r="J47" s="59"/>
    </row>
    <row r="48" spans="1:10" ht="15">
      <c r="A48" s="54"/>
      <c r="B48" s="54"/>
      <c r="C48" s="80" t="s">
        <v>16</v>
      </c>
      <c r="D48" s="54"/>
      <c r="E48" s="57"/>
      <c r="F48" s="57"/>
      <c r="G48" s="57"/>
      <c r="H48" s="57"/>
      <c r="I48" s="58">
        <f>SUM(I45,I44,I43,I46)</f>
        <v>10780.178375</v>
      </c>
      <c r="J48" s="59"/>
    </row>
    <row r="49" spans="1:10" ht="15">
      <c r="A49" s="81"/>
      <c r="B49" s="82"/>
      <c r="C49" s="83" t="s">
        <v>77</v>
      </c>
      <c r="D49" s="82"/>
      <c r="E49" s="84"/>
      <c r="F49" s="84"/>
      <c r="G49" s="85"/>
      <c r="H49" s="84"/>
      <c r="I49" s="84">
        <f>SUM(I26,I19,I13,I32,I48,I41,I36)</f>
        <v>257803.96162499997</v>
      </c>
      <c r="J49" s="86"/>
    </row>
    <row r="50" spans="3:10" ht="12.75">
      <c r="C50" s="87"/>
      <c r="D50" s="88"/>
      <c r="E50" s="6"/>
      <c r="F50" s="6"/>
      <c r="I50" s="6"/>
      <c r="J50" s="89"/>
    </row>
  </sheetData>
  <sheetProtection selectLockedCells="1" selectUnlockedCells="1"/>
  <mergeCells count="2">
    <mergeCell ref="A1:I1"/>
    <mergeCell ref="B6:C6"/>
  </mergeCells>
  <printOptions horizontalCentered="1" verticalCentered="1"/>
  <pageMargins left="0.3125" right="0.30972222222222223" top="0.17222222222222222" bottom="0.1326388888888889" header="0.5118055555555555" footer="0.5118055555555555"/>
  <pageSetup fitToHeight="1" fitToWidth="1" horizontalDpi="300" verticalDpi="300" orientation="landscape" paperSize="9" scale="5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3"/>
  <sheetViews>
    <sheetView zoomScale="120" zoomScaleNormal="120" zoomScalePageLayoutView="0" workbookViewId="0" topLeftCell="C16">
      <selection activeCell="B14" sqref="B14:E14"/>
    </sheetView>
  </sheetViews>
  <sheetFormatPr defaultColWidth="11.421875" defaultRowHeight="12.75"/>
  <cols>
    <col min="1" max="1" width="5.421875" style="0" customWidth="1"/>
    <col min="2" max="2" width="28.57421875" style="0" customWidth="1"/>
    <col min="3" max="5" width="11.421875" style="0" customWidth="1"/>
    <col min="6" max="6" width="9.8515625" style="90" customWidth="1"/>
    <col min="7" max="7" width="9.00390625" style="0" customWidth="1"/>
    <col min="8" max="8" width="13.28125" style="0" customWidth="1"/>
    <col min="9" max="9" width="16.8515625" style="0" customWidth="1"/>
    <col min="10" max="10" width="12.7109375" style="0" customWidth="1"/>
  </cols>
  <sheetData>
    <row r="1" spans="1:10" ht="12.75" customHeight="1">
      <c r="A1" s="133" t="s">
        <v>78</v>
      </c>
      <c r="B1" s="133"/>
      <c r="C1" s="133"/>
      <c r="D1" s="133"/>
      <c r="E1" s="133"/>
      <c r="F1" s="133"/>
      <c r="G1" s="133"/>
      <c r="H1" s="133"/>
      <c r="I1" s="133"/>
      <c r="J1" s="133"/>
    </row>
    <row r="2" spans="1:10" ht="12.75">
      <c r="A2" s="63"/>
      <c r="B2" s="63"/>
      <c r="C2" s="63"/>
      <c r="D2" s="63"/>
      <c r="E2" s="63"/>
      <c r="G2" s="63"/>
      <c r="H2" s="63"/>
      <c r="I2" s="63"/>
      <c r="J2" s="63"/>
    </row>
    <row r="3" spans="1:10" ht="15.75">
      <c r="A3" s="134" t="s">
        <v>79</v>
      </c>
      <c r="B3" s="134"/>
      <c r="C3" s="134"/>
      <c r="D3" s="134"/>
      <c r="E3" s="134"/>
      <c r="F3" s="134"/>
      <c r="G3" s="91"/>
      <c r="H3" s="92"/>
      <c r="I3" s="92"/>
      <c r="J3" s="93"/>
    </row>
    <row r="4" spans="1:10" ht="15.75">
      <c r="A4" s="135" t="s">
        <v>80</v>
      </c>
      <c r="B4" s="135"/>
      <c r="C4" s="135"/>
      <c r="D4" s="135"/>
      <c r="E4" s="135"/>
      <c r="F4" s="135"/>
      <c r="G4" s="94"/>
      <c r="H4" s="95" t="s">
        <v>81</v>
      </c>
      <c r="I4" s="96"/>
      <c r="J4" s="97"/>
    </row>
    <row r="5" spans="1:10" ht="18" customHeight="1">
      <c r="A5" s="136" t="s">
        <v>82</v>
      </c>
      <c r="B5" s="136"/>
      <c r="C5" s="136"/>
      <c r="D5" s="136"/>
      <c r="E5" s="136"/>
      <c r="F5" s="136"/>
      <c r="G5" s="99"/>
      <c r="H5" s="96"/>
      <c r="I5" s="96" t="s">
        <v>83</v>
      </c>
      <c r="J5" s="97"/>
    </row>
    <row r="6" spans="1:10" ht="28.5" customHeight="1">
      <c r="A6" s="100"/>
      <c r="B6" s="101"/>
      <c r="C6" s="101"/>
      <c r="D6" s="101"/>
      <c r="E6" s="101"/>
      <c r="F6" s="101"/>
      <c r="G6" s="137" t="s">
        <v>84</v>
      </c>
      <c r="H6" s="137"/>
      <c r="I6" s="96"/>
      <c r="J6" s="97"/>
    </row>
    <row r="7" spans="1:10" ht="15" customHeight="1">
      <c r="A7" s="138" t="s">
        <v>85</v>
      </c>
      <c r="B7" s="138"/>
      <c r="C7" s="138"/>
      <c r="D7" s="138"/>
      <c r="E7" s="138"/>
      <c r="F7" s="138"/>
      <c r="G7" s="137"/>
      <c r="H7" s="137"/>
      <c r="I7" s="102"/>
      <c r="J7" s="103">
        <v>43836</v>
      </c>
    </row>
    <row r="8" spans="1:10" ht="12.75">
      <c r="A8" s="63" t="s">
        <v>85</v>
      </c>
      <c r="B8" s="63"/>
      <c r="C8" s="63"/>
      <c r="D8" s="63"/>
      <c r="E8" s="63"/>
      <c r="G8" s="63"/>
      <c r="H8" s="63"/>
      <c r="I8" s="63"/>
      <c r="J8" s="63"/>
    </row>
    <row r="9" spans="1:10" ht="12.75">
      <c r="A9" s="104" t="s">
        <v>86</v>
      </c>
      <c r="B9" s="131" t="s">
        <v>87</v>
      </c>
      <c r="C9" s="131"/>
      <c r="D9" s="131"/>
      <c r="E9" s="131"/>
      <c r="F9" s="105" t="s">
        <v>88</v>
      </c>
      <c r="G9" s="104">
        <v>1</v>
      </c>
      <c r="H9" s="104">
        <v>2</v>
      </c>
      <c r="I9" s="106">
        <v>3</v>
      </c>
      <c r="J9" s="104" t="s">
        <v>89</v>
      </c>
    </row>
    <row r="10" spans="1:10" ht="12.75" customHeight="1">
      <c r="A10" s="124">
        <v>1</v>
      </c>
      <c r="B10" s="132" t="s">
        <v>22</v>
      </c>
      <c r="C10" s="132"/>
      <c r="D10" s="132"/>
      <c r="E10" s="132"/>
      <c r="F10" s="129">
        <f>Orçamento!I13</f>
        <v>2880.75</v>
      </c>
      <c r="G10" s="107">
        <f>F10*G11</f>
        <v>2880.75</v>
      </c>
      <c r="H10" s="107">
        <f>F10*H11</f>
        <v>0</v>
      </c>
      <c r="I10" s="108">
        <f>F10*I11</f>
        <v>0</v>
      </c>
      <c r="J10" s="107">
        <f aca="true" t="shared" si="0" ref="J10:J19">SUM(G10:I10)</f>
        <v>2880.75</v>
      </c>
    </row>
    <row r="11" spans="1:10" ht="12.75" customHeight="1">
      <c r="A11" s="124"/>
      <c r="B11" s="130"/>
      <c r="C11" s="130"/>
      <c r="D11" s="130"/>
      <c r="E11" s="130"/>
      <c r="F11" s="129"/>
      <c r="G11" s="109">
        <v>1</v>
      </c>
      <c r="H11" s="109">
        <v>0</v>
      </c>
      <c r="I11" s="110">
        <v>0</v>
      </c>
      <c r="J11" s="109">
        <f t="shared" si="0"/>
        <v>1</v>
      </c>
    </row>
    <row r="12" spans="1:10" ht="12.75" customHeight="1">
      <c r="A12" s="124">
        <v>2</v>
      </c>
      <c r="B12" s="128" t="s">
        <v>90</v>
      </c>
      <c r="C12" s="128"/>
      <c r="D12" s="128"/>
      <c r="E12" s="128"/>
      <c r="F12" s="129">
        <f>Orçamento!I19</f>
        <v>85877.02299999999</v>
      </c>
      <c r="G12" s="107">
        <f>F12*G13</f>
        <v>42938.51149999999</v>
      </c>
      <c r="H12" s="107">
        <f>F12*H13</f>
        <v>25763.106899999995</v>
      </c>
      <c r="I12" s="108">
        <f>F12*I13</f>
        <v>17175.404599999998</v>
      </c>
      <c r="J12" s="107">
        <f t="shared" si="0"/>
        <v>85877.02299999999</v>
      </c>
    </row>
    <row r="13" spans="1:10" ht="12.75" customHeight="1">
      <c r="A13" s="124"/>
      <c r="B13" s="130"/>
      <c r="C13" s="130"/>
      <c r="D13" s="130"/>
      <c r="E13" s="130"/>
      <c r="F13" s="129"/>
      <c r="G13" s="109">
        <v>0.5</v>
      </c>
      <c r="H13" s="109">
        <v>0.3</v>
      </c>
      <c r="I13" s="110">
        <v>0.2</v>
      </c>
      <c r="J13" s="109">
        <f t="shared" si="0"/>
        <v>1</v>
      </c>
    </row>
    <row r="14" spans="1:10" ht="12.75" customHeight="1">
      <c r="A14" s="124">
        <v>3</v>
      </c>
      <c r="B14" s="128" t="s">
        <v>38</v>
      </c>
      <c r="C14" s="128"/>
      <c r="D14" s="128"/>
      <c r="E14" s="128"/>
      <c r="F14" s="129">
        <f>Orçamento!I26</f>
        <v>126027.37000000001</v>
      </c>
      <c r="G14" s="107">
        <f>F14*G15</f>
        <v>63013.685000000005</v>
      </c>
      <c r="H14" s="111">
        <f>F14*H15</f>
        <v>37808.211</v>
      </c>
      <c r="I14" s="108">
        <f>F14*I15</f>
        <v>25205.474000000002</v>
      </c>
      <c r="J14" s="107">
        <f t="shared" si="0"/>
        <v>126027.37000000001</v>
      </c>
    </row>
    <row r="15" spans="1:10" ht="12.75" customHeight="1">
      <c r="A15" s="124"/>
      <c r="B15" s="130"/>
      <c r="C15" s="130"/>
      <c r="D15" s="130"/>
      <c r="E15" s="130"/>
      <c r="F15" s="129"/>
      <c r="G15" s="109">
        <v>0.5</v>
      </c>
      <c r="H15" s="109">
        <v>0.3</v>
      </c>
      <c r="I15" s="110">
        <v>0.2</v>
      </c>
      <c r="J15" s="109">
        <f t="shared" si="0"/>
        <v>1</v>
      </c>
    </row>
    <row r="16" spans="1:10" ht="12.75" customHeight="1">
      <c r="A16" s="124">
        <v>4</v>
      </c>
      <c r="B16" s="128" t="s">
        <v>91</v>
      </c>
      <c r="C16" s="128"/>
      <c r="D16" s="128"/>
      <c r="E16" s="128"/>
      <c r="F16" s="129">
        <f>Orçamento!I32</f>
        <v>30679.302749999995</v>
      </c>
      <c r="G16" s="107">
        <f>F16*G17</f>
        <v>15339.651374999998</v>
      </c>
      <c r="H16" s="107">
        <f>F16*H17</f>
        <v>9203.790824999998</v>
      </c>
      <c r="I16" s="108">
        <f>F16*I17</f>
        <v>6135.860549999999</v>
      </c>
      <c r="J16" s="107">
        <f t="shared" si="0"/>
        <v>30679.302749999995</v>
      </c>
    </row>
    <row r="17" spans="1:10" ht="12.75" customHeight="1">
      <c r="A17" s="124"/>
      <c r="B17" s="130"/>
      <c r="C17" s="130"/>
      <c r="D17" s="130"/>
      <c r="E17" s="130"/>
      <c r="F17" s="129"/>
      <c r="G17" s="109">
        <v>0.5</v>
      </c>
      <c r="H17" s="109">
        <v>0.3</v>
      </c>
      <c r="I17" s="110">
        <v>0.2</v>
      </c>
      <c r="J17" s="109">
        <f t="shared" si="0"/>
        <v>1</v>
      </c>
    </row>
    <row r="18" spans="1:10" ht="12.75" customHeight="1">
      <c r="A18" s="124">
        <v>5</v>
      </c>
      <c r="B18" s="128" t="s">
        <v>92</v>
      </c>
      <c r="C18" s="128"/>
      <c r="D18" s="128"/>
      <c r="E18" s="128"/>
      <c r="F18" s="129">
        <f>Orçamento!I36</f>
        <v>575.475</v>
      </c>
      <c r="G18" s="107">
        <f>F18*G19</f>
        <v>575.475</v>
      </c>
      <c r="H18" s="107">
        <f>F18*H19</f>
        <v>0</v>
      </c>
      <c r="I18" s="108">
        <f>F18*I19</f>
        <v>0</v>
      </c>
      <c r="J18" s="107">
        <f t="shared" si="0"/>
        <v>575.475</v>
      </c>
    </row>
    <row r="19" spans="1:10" ht="12.75" customHeight="1">
      <c r="A19" s="124"/>
      <c r="B19" s="130"/>
      <c r="C19" s="130"/>
      <c r="D19" s="130"/>
      <c r="E19" s="130"/>
      <c r="F19" s="129"/>
      <c r="G19" s="109">
        <v>1</v>
      </c>
      <c r="H19" s="109">
        <v>0</v>
      </c>
      <c r="I19" s="110">
        <v>0</v>
      </c>
      <c r="J19" s="109">
        <f t="shared" si="0"/>
        <v>1</v>
      </c>
    </row>
    <row r="20" spans="1:10" ht="12.75" customHeight="1">
      <c r="A20" s="124">
        <v>6</v>
      </c>
      <c r="B20" s="125" t="s">
        <v>93</v>
      </c>
      <c r="C20" s="125"/>
      <c r="D20" s="125"/>
      <c r="E20" s="125"/>
      <c r="F20" s="126">
        <f>Orçamento!I41</f>
        <v>983.8625</v>
      </c>
      <c r="G20" s="107">
        <f>F20*G21</f>
        <v>983.8625</v>
      </c>
      <c r="H20" s="107">
        <f>H21*F20</f>
        <v>0</v>
      </c>
      <c r="I20" s="108">
        <f>I21*F20</f>
        <v>0</v>
      </c>
      <c r="J20" s="107">
        <f>SUM(I20,H20,G20)</f>
        <v>983.8625</v>
      </c>
    </row>
    <row r="21" spans="1:10" ht="12.75" customHeight="1">
      <c r="A21" s="124"/>
      <c r="B21" s="130"/>
      <c r="C21" s="130"/>
      <c r="D21" s="130"/>
      <c r="E21" s="130"/>
      <c r="F21" s="126"/>
      <c r="G21" s="112">
        <v>1</v>
      </c>
      <c r="H21" s="112">
        <v>0</v>
      </c>
      <c r="I21" s="113">
        <v>0</v>
      </c>
      <c r="J21" s="112">
        <f>SUM(I21,H21,G21)</f>
        <v>1</v>
      </c>
    </row>
    <row r="22" spans="1:10" ht="12.75" customHeight="1">
      <c r="A22" s="124">
        <v>7</v>
      </c>
      <c r="B22" s="125" t="s">
        <v>67</v>
      </c>
      <c r="C22" s="125"/>
      <c r="D22" s="125"/>
      <c r="E22" s="125"/>
      <c r="F22" s="126">
        <f>Orçamento!I48</f>
        <v>10780.178375</v>
      </c>
      <c r="G22" s="107">
        <f>G23*F22</f>
        <v>5390.0891875</v>
      </c>
      <c r="H22" s="107">
        <f>H23*F22</f>
        <v>3234.0535124999997</v>
      </c>
      <c r="I22" s="107">
        <f>I23*F22</f>
        <v>2156.035675</v>
      </c>
      <c r="J22" s="107">
        <f>SUM(G22:I22)</f>
        <v>10780.178375</v>
      </c>
    </row>
    <row r="23" spans="1:10" ht="12.75" customHeight="1">
      <c r="A23" s="124"/>
      <c r="B23" s="127"/>
      <c r="C23" s="127"/>
      <c r="D23" s="127"/>
      <c r="E23" s="127"/>
      <c r="F23" s="126"/>
      <c r="G23" s="112">
        <v>0.5</v>
      </c>
      <c r="H23" s="112">
        <v>0.3</v>
      </c>
      <c r="I23" s="112">
        <v>0.2</v>
      </c>
      <c r="J23" s="112">
        <f>SUM(G23:I23)</f>
        <v>1</v>
      </c>
    </row>
    <row r="24" spans="1:10" ht="12.75" customHeight="1">
      <c r="A24" s="114"/>
      <c r="B24" s="98"/>
      <c r="C24" s="115"/>
      <c r="D24" s="115"/>
      <c r="E24" s="116"/>
      <c r="F24" s="117"/>
      <c r="G24" s="112"/>
      <c r="H24" s="112"/>
      <c r="I24" s="112"/>
      <c r="J24" s="112"/>
    </row>
    <row r="25" spans="1:10" ht="12.75">
      <c r="A25" s="118"/>
      <c r="B25" s="123" t="s">
        <v>94</v>
      </c>
      <c r="C25" s="123"/>
      <c r="D25" s="123"/>
      <c r="E25" s="123"/>
      <c r="F25" s="107">
        <f>SUM(F10:F23)</f>
        <v>257803.96162499997</v>
      </c>
      <c r="G25" s="119">
        <f>SUM(G18,G16,G14,G12,G10,G20,G22)</f>
        <v>131122.0245625</v>
      </c>
      <c r="H25" s="119">
        <f>SUM(H18,H16,H14,H12,H10,H20,H22)</f>
        <v>76009.1622375</v>
      </c>
      <c r="I25" s="120">
        <f>SUM(I18,I16,I14,I12,I10,I20,I22)</f>
        <v>50672.77482499999</v>
      </c>
      <c r="J25" s="107">
        <f>SUM(J18,J16,J14,J12,J10,J20,J22)</f>
        <v>257803.96162499997</v>
      </c>
    </row>
    <row r="26" spans="1:10" ht="12.75">
      <c r="A26" s="118"/>
      <c r="B26" s="123" t="s">
        <v>95</v>
      </c>
      <c r="C26" s="123"/>
      <c r="D26" s="123"/>
      <c r="E26" s="123"/>
      <c r="F26" s="107"/>
      <c r="G26" s="119">
        <f>G25</f>
        <v>131122.0245625</v>
      </c>
      <c r="H26" s="119">
        <f>G26+H25</f>
        <v>207131.18680000002</v>
      </c>
      <c r="I26" s="120">
        <f>H26+I25</f>
        <v>257803.96162500003</v>
      </c>
      <c r="J26" s="107"/>
    </row>
    <row r="27" spans="1:10" ht="12.75">
      <c r="A27" s="118"/>
      <c r="B27" s="123" t="s">
        <v>96</v>
      </c>
      <c r="C27" s="123"/>
      <c r="D27" s="123"/>
      <c r="E27" s="123"/>
      <c r="F27" s="107"/>
      <c r="G27" s="109">
        <f>G26/F25</f>
        <v>0.5086113639837284</v>
      </c>
      <c r="H27" s="109">
        <f>H25/F25</f>
        <v>0.2948331816097631</v>
      </c>
      <c r="I27" s="110">
        <f>I25/F25</f>
        <v>0.19655545440650868</v>
      </c>
      <c r="J27" s="109">
        <f>SUM(G27:I27)</f>
        <v>1.0000000000000002</v>
      </c>
    </row>
    <row r="28" spans="1:10" ht="12.75">
      <c r="A28" s="118"/>
      <c r="B28" s="123" t="s">
        <v>97</v>
      </c>
      <c r="C28" s="123"/>
      <c r="D28" s="123"/>
      <c r="E28" s="123"/>
      <c r="F28" s="107"/>
      <c r="G28" s="109">
        <f>G27</f>
        <v>0.5086113639837284</v>
      </c>
      <c r="H28" s="109">
        <f>G28+H27</f>
        <v>0.8034445455934915</v>
      </c>
      <c r="I28" s="110">
        <f>H28+I27</f>
        <v>1.0000000000000002</v>
      </c>
      <c r="J28" s="109"/>
    </row>
    <row r="31" ht="12.75">
      <c r="B31" s="63" t="s">
        <v>98</v>
      </c>
    </row>
    <row r="32" ht="12.75">
      <c r="B32" s="63" t="s">
        <v>99</v>
      </c>
    </row>
    <row r="33" ht="12.75">
      <c r="B33" s="63" t="s">
        <v>8</v>
      </c>
    </row>
  </sheetData>
  <sheetProtection selectLockedCells="1" selectUnlockedCells="1"/>
  <mergeCells count="39">
    <mergeCell ref="A1:J1"/>
    <mergeCell ref="A3:F3"/>
    <mergeCell ref="A4:F4"/>
    <mergeCell ref="A5:F5"/>
    <mergeCell ref="G6:H7"/>
    <mergeCell ref="A7:F7"/>
    <mergeCell ref="B9:E9"/>
    <mergeCell ref="A10:A11"/>
    <mergeCell ref="B10:E10"/>
    <mergeCell ref="F10:F11"/>
    <mergeCell ref="B11:E11"/>
    <mergeCell ref="A12:A13"/>
    <mergeCell ref="B12:E12"/>
    <mergeCell ref="F12:F13"/>
    <mergeCell ref="B13:E13"/>
    <mergeCell ref="A14:A15"/>
    <mergeCell ref="B14:E14"/>
    <mergeCell ref="F14:F15"/>
    <mergeCell ref="B15:E15"/>
    <mergeCell ref="A16:A17"/>
    <mergeCell ref="B16:E16"/>
    <mergeCell ref="F16:F17"/>
    <mergeCell ref="B17:E17"/>
    <mergeCell ref="A18:A19"/>
    <mergeCell ref="B18:E18"/>
    <mergeCell ref="F18:F19"/>
    <mergeCell ref="B19:E19"/>
    <mergeCell ref="A20:A21"/>
    <mergeCell ref="B20:E20"/>
    <mergeCell ref="F20:F21"/>
    <mergeCell ref="B21:E21"/>
    <mergeCell ref="B27:E27"/>
    <mergeCell ref="B28:E28"/>
    <mergeCell ref="A22:A23"/>
    <mergeCell ref="B22:E22"/>
    <mergeCell ref="F22:F23"/>
    <mergeCell ref="B23:E23"/>
    <mergeCell ref="B25:E25"/>
    <mergeCell ref="B26:E26"/>
  </mergeCells>
  <printOptions/>
  <pageMargins left="0.7875" right="0.7875" top="0.9840277777777777" bottom="0.9840277777777777" header="0.5118055555555555" footer="0.5118055555555555"/>
  <pageSetup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</dc:creator>
  <cp:keywords/>
  <dc:description/>
  <cp:lastModifiedBy>Gavazza</cp:lastModifiedBy>
  <cp:lastPrinted>2020-01-09T14:29:23Z</cp:lastPrinted>
  <dcterms:created xsi:type="dcterms:W3CDTF">2005-05-25T18:29:09Z</dcterms:created>
  <dcterms:modified xsi:type="dcterms:W3CDTF">2020-01-09T14:29:44Z</dcterms:modified>
  <cp:category/>
  <cp:version/>
  <cp:contentType/>
  <cp:contentStatus/>
  <cp:revision>4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