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6" activeTab="1"/>
  </bookViews>
  <sheets>
    <sheet name="Planilha" sheetId="1" r:id="rId1"/>
    <sheet name="Cronograma" sheetId="2" r:id="rId2"/>
  </sheets>
  <definedNames>
    <definedName name="_xlnm.Print_Area" localSheetId="0">'Planilha'!$A$2:$J$117</definedName>
    <definedName name="_xlnm.Print_Titles" localSheetId="0">'Planilha'!$2:$12</definedName>
    <definedName name="_xlnm._FilterDatabase" localSheetId="0" hidden="1">'Planilha'!$B$12:$K$104</definedName>
    <definedName name="CA_L">{#N/A,#N/A,FALSE,"Cronograma";#N/A,#N/A,FALSE,"Cronogr. 2"}</definedName>
    <definedName name="Popular">{#N/A,#N/A,FALSE,"Cronograma";#N/A,#N/A,FALSE,"Cronogr. 2"}</definedName>
    <definedName name="_Fill">#REF!</definedName>
    <definedName name="_Key1">#REF!</definedName>
    <definedName name="_Key2">#REF!</definedName>
    <definedName name="_Order1">255</definedName>
    <definedName name="_Order2">255</definedName>
    <definedName name="_Sort">#REF!</definedName>
    <definedName name="ademir">{#N/A,#N/A,FALSE,"Cronograma";#N/A,#N/A,FALSE,"Cronogr. 2"}</definedName>
    <definedName name="bosta">{#N/A,#N/A,FALSE,"Cronograma";#N/A,#N/A,FALSE,"Cronogr. 2"}</definedName>
    <definedName name="concorrentes">{#N/A,#N/A,FALSE,"Cronograma";#N/A,#N/A,FALSE,"Cronogr. 2"}</definedName>
    <definedName name="rio">{#N/A,#N/A,FALSE,"Cronograma";#N/A,#N/A,FALSE,"Cronogr. 2"}</definedName>
    <definedName name="ss">{#N/A,#N/A,FALSE,"Cronograma";#N/A,#N/A,FALSE,"Cronogr. 2"}</definedName>
    <definedName name="wrn.Cronograma.">{#N/A,#N/A,FALSE,"Cronograma";#N/A,#N/A,FALSE,"Cronogr. 2"}</definedName>
    <definedName name="wrn.GERAL.">{#N/A,#N/A,FALSE,"ET-CAPA";#N/A,#N/A,FALSE,"ET-PAG1";#N/A,#N/A,FALSE,"ET-PAG2";#N/A,#N/A,FALSE,"ET-PAG3";#N/A,#N/A,FALSE,"ET-PAG4";#N/A,#N/A,FALSE,"ET-PAG5"}</definedName>
    <definedName name="wrn.PENDENCIAS.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fullCalcOnLoad="1"/>
</workbook>
</file>

<file path=xl/sharedStrings.xml><?xml version="1.0" encoding="utf-8"?>
<sst xmlns="http://schemas.openxmlformats.org/spreadsheetml/2006/main" count="260" uniqueCount="159">
  <si>
    <t xml:space="preserve">planilha orçamentária para fechamento e cobertura metálica em piscina de hidroginástica existente no CEFE Presidente Médici </t>
  </si>
  <si>
    <t>Obra: Fechamento e Cobertura Metálica em piscina de hidroginástica</t>
  </si>
  <si>
    <t>Preço base: Sinapi março/ sem deson./2019- sinapi junho/sem deson./2018  e CPOS 174 sem deson.</t>
  </si>
  <si>
    <t>BDI : 22,47 %</t>
  </si>
  <si>
    <t xml:space="preserve">Planilha Orçamentária </t>
  </si>
  <si>
    <t>Fechamento e Cobertura Metálica em piscina de hidroginástica</t>
  </si>
  <si>
    <t>un</t>
  </si>
  <si>
    <t>ITEM</t>
  </si>
  <si>
    <t>CÓDIGO</t>
  </si>
  <si>
    <t>FONTE</t>
  </si>
  <si>
    <t>DESCRIÇÃO DOS SERVIÇOS</t>
  </si>
  <si>
    <t>UNID.</t>
  </si>
  <si>
    <t>QUANT.</t>
  </si>
  <si>
    <t>PR. UNIT.(R$) SEM BDI</t>
  </si>
  <si>
    <t>PR. UNIT.(R$) COM BDI</t>
  </si>
  <si>
    <t>VALOR (R$)</t>
  </si>
  <si>
    <t xml:space="preserve">SERVIÇOS PRELIMINARES </t>
  </si>
  <si>
    <t>1.1</t>
  </si>
  <si>
    <t>74209/1</t>
  </si>
  <si>
    <t>SINAPI</t>
  </si>
  <si>
    <t xml:space="preserve">Placa da obra - padrão Governo </t>
  </si>
  <si>
    <t xml:space="preserve"> m²</t>
  </si>
  <si>
    <t>1.2</t>
  </si>
  <si>
    <t>02.10.020</t>
  </si>
  <si>
    <t>CPOS 174 sem</t>
  </si>
  <si>
    <t xml:space="preserve">Locação da obra (execução de gabarito) </t>
  </si>
  <si>
    <t>1.3</t>
  </si>
  <si>
    <t>03.01.020</t>
  </si>
  <si>
    <t>Demolição de piso em concreto existente</t>
  </si>
  <si>
    <t xml:space="preserve"> m³</t>
  </si>
  <si>
    <t xml:space="preserve">Subtotal </t>
  </si>
  <si>
    <t>MOVIMENTO DE TERRAS PARA FUNDAÇÕES</t>
  </si>
  <si>
    <t>2.1</t>
  </si>
  <si>
    <t>Blocos e vigas baldrames</t>
  </si>
  <si>
    <t xml:space="preserve"> </t>
  </si>
  <si>
    <t>2.1.1</t>
  </si>
  <si>
    <t xml:space="preserve">Escavação manual de valas em qualquer terreno exceto rocha até h=1,50 m </t>
  </si>
  <si>
    <t>m³</t>
  </si>
  <si>
    <t>2.1.2</t>
  </si>
  <si>
    <t xml:space="preserve">Reaterro apiloado de vala com material da obra  </t>
  </si>
  <si>
    <t>FUNDAÇÕES</t>
  </si>
  <si>
    <t>3.1</t>
  </si>
  <si>
    <t>CONCRETO ARMADO PARA FUNDAÇÕES - BLOCOS  e VIGAS BALDRAMES</t>
  </si>
  <si>
    <t>3.1.1</t>
  </si>
  <si>
    <t>Estaca rotativa d=25 cm com concreto fck=20 Mpa e ferragens (completa) h=8,00m</t>
  </si>
  <si>
    <t>m</t>
  </si>
  <si>
    <t>3.1.2</t>
  </si>
  <si>
    <t>Lastro de brita (e=5,0 cm) -preparo fundo de vala</t>
  </si>
  <si>
    <t>3.1.3</t>
  </si>
  <si>
    <t xml:space="preserve">Forma de madeira comum para Fundações  - </t>
  </si>
  <si>
    <t>m²</t>
  </si>
  <si>
    <t>3.1.4</t>
  </si>
  <si>
    <t>Armação aço CA-50, Diam. 5,0mm , 10mm e  12,5mm-Fornecimento/corte perda de 10%) / dobra / colocação.</t>
  </si>
  <si>
    <t>kg</t>
  </si>
  <si>
    <t>3.1.5</t>
  </si>
  <si>
    <t>Concreto preparo mecânico, fck=25 MPa, incluindo preparo, lançamento, adensamento.</t>
  </si>
  <si>
    <t xml:space="preserve">SUPERESTRUTURA </t>
  </si>
  <si>
    <t>4.1</t>
  </si>
  <si>
    <t>CONCRETO ARMADO - PILARES</t>
  </si>
  <si>
    <t>4.1.1</t>
  </si>
  <si>
    <t>Forma madeira comp. resinada  p/ Estrutura corte/ Montagem/ Escoramento/ Desforma-  Pilares</t>
  </si>
  <si>
    <t>4.1.2</t>
  </si>
  <si>
    <t>Armação aço CA-50, Diam. 6,3 (1/4) á 12,5mm(1/2) -Fornecimento/corte perda de 10%) / dobra / colocação.</t>
  </si>
  <si>
    <t>4.1.3</t>
  </si>
  <si>
    <t>Concreto preparo mecânico fck=25 MPa, incluindo preparo, lançamento e adensamento.</t>
  </si>
  <si>
    <t>4.2</t>
  </si>
  <si>
    <t>CONCRETO ARMADO - VIGAS</t>
  </si>
  <si>
    <t>4.2.1</t>
  </si>
  <si>
    <t>Forma madeira comp. resinada  p/ Estrutura corte/ Montagem/ Escoramento/ Desforma-  Vigas</t>
  </si>
  <si>
    <t>4.2.2</t>
  </si>
  <si>
    <t>4.2.3</t>
  </si>
  <si>
    <t>4.3</t>
  </si>
  <si>
    <t>CONCRETO ARMADO PARA VERGAS</t>
  </si>
  <si>
    <t>4.3.1</t>
  </si>
  <si>
    <t>Verga e contravergas pré-moldada em concreto armado fck 15Mpa - 10x10cm, conforme projeto.</t>
  </si>
  <si>
    <t>SISTEMA DE VEDAÇÃO VERTICAL INTERNO E EXTERNO (PAREDES)</t>
  </si>
  <si>
    <t>5.1</t>
  </si>
  <si>
    <t>ALVENARIA DE VEDAÇÃO</t>
  </si>
  <si>
    <t>5.2.1</t>
  </si>
  <si>
    <t>Alvenaria de embasamento de 1 vez em tijolos maciço cerâmicos ; assentamento em argamassa no traço 1:2:8 (cimento, cal e areia)</t>
  </si>
  <si>
    <t>5.2.2</t>
  </si>
  <si>
    <t>Alvenaria de vedação horizontal em blocos de concreto Dimensões nominais: 14x19x39; assentamento em argamassa no traço 1:2:8 (cimento, cal e areia) para parede externa</t>
  </si>
  <si>
    <t xml:space="preserve">ESQUADRIAS </t>
  </si>
  <si>
    <t>6.1</t>
  </si>
  <si>
    <t>PORTAS EM ALUMÍNIO</t>
  </si>
  <si>
    <t>6.1.1</t>
  </si>
  <si>
    <t>Porta de abrir - duas folhas- 180x210 em chapa de alumínio com veneziana-  inclusive ferragens</t>
  </si>
  <si>
    <t>6.2</t>
  </si>
  <si>
    <t xml:space="preserve">JANELAS DE ALUMÍNIO - JA </t>
  </si>
  <si>
    <t>6.2.1</t>
  </si>
  <si>
    <t>Janela de Alumínio -180x150 cm,  correr 4 vãos (2 fixos+2correr) - completo com ferragens, incluso vidro liso incolor, PADRONIZADA. AF_07/2016</t>
  </si>
  <si>
    <t>6.2.2</t>
  </si>
  <si>
    <t>Janela de Alumínio -260x150 cm,  correr 4 vãos (2 fixos+2correr) - completo com ferragens, incluso vidro PADRONIZADA. AF_07/2016</t>
  </si>
  <si>
    <t xml:space="preserve">SISTEMAS DE COBERTURA </t>
  </si>
  <si>
    <t>7.1</t>
  </si>
  <si>
    <t>Fabricação e Instalação de tesoura inteira de aço em duas águas incluso pintura cor platina, para telhas termoacústica, inclusive lançamento</t>
  </si>
  <si>
    <t>7.2</t>
  </si>
  <si>
    <t>TRAMA DE AÇO COMPOSTA POR TERÇAS PARA TELHADOS DE ATÉ 2 ÁGUAS PARA TELHA  TERMOACÚSTICA, INCLUSO TRANSPORTE VERTICAL</t>
  </si>
  <si>
    <t>7.3</t>
  </si>
  <si>
    <t>TELHAMENTO COM TELHA METÁLICA TERMOACÚSTICA, COM ATÉ 2 ÁGUAS, INCLUSO IÇAMENTO. AF_06/2016</t>
  </si>
  <si>
    <t>7.4</t>
  </si>
  <si>
    <t>Cumeeira em perfil metálico de aço zincado</t>
  </si>
  <si>
    <t xml:space="preserve">IMPERMEABILIZAÇÃO </t>
  </si>
  <si>
    <t>8.1</t>
  </si>
  <si>
    <t>74106/1</t>
  </si>
  <si>
    <t xml:space="preserve">Impermeabilização com tinta betuminosa em fundações, baldrames </t>
  </si>
  <si>
    <t>REVESTIMENTOS INTERNOS E EXTERNOS</t>
  </si>
  <si>
    <t>9.1</t>
  </si>
  <si>
    <t>Chapisco traço 1:3 em paredes internas, externas</t>
  </si>
  <si>
    <t>9.2</t>
  </si>
  <si>
    <t xml:space="preserve">Emboço para paredes internas  traço 1:2:9 - preparo manual - espessura 2,0 cm </t>
  </si>
  <si>
    <t xml:space="preserve">Massa única para paredes externas traço 1:2:9 - preparo manual - espessura 2,0 cm </t>
  </si>
  <si>
    <t>9.3</t>
  </si>
  <si>
    <t>Revestimento cerâmico de paredes interna com placa ceramica esmaltada extra com dimensão igual ou maior  20x20cm -inclusive rejunte</t>
  </si>
  <si>
    <t>9.4</t>
  </si>
  <si>
    <t>73908/002</t>
  </si>
  <si>
    <t>Cantoneira de alumínio 1"x1" para proteção de todas as quinas (pilares, janelas, portas)</t>
  </si>
  <si>
    <t>SISTEMAS DE PISOS INTERNOS E EXTERNOS (PAVIMENTAÇÃO)</t>
  </si>
  <si>
    <t>10.1</t>
  </si>
  <si>
    <t>Contrapiso e=5,0cm</t>
  </si>
  <si>
    <t>10.2</t>
  </si>
  <si>
    <t>73743/001</t>
  </si>
  <si>
    <t>Piso em pedra São Tomé- assentado em argamassa 1:3 incl. rejunte - borda piscina boleada</t>
  </si>
  <si>
    <t>10.3</t>
  </si>
  <si>
    <t xml:space="preserve">19.01.060 </t>
  </si>
  <si>
    <t>Cpos 174 sem</t>
  </si>
  <si>
    <t>Peitoril granito cinza 20x2 cm assente com massa</t>
  </si>
  <si>
    <t>SISTEMA DE EXAUSTÃO MECÂNICA</t>
  </si>
  <si>
    <t>11.1</t>
  </si>
  <si>
    <t>61.12.120</t>
  </si>
  <si>
    <t>CPOS 174/sem</t>
  </si>
  <si>
    <t>Exaustor eólico em chapa galvalume 1,10x0,90m de espessura 26 CSN</t>
  </si>
  <si>
    <t>SISTEMA DE INSTALAÇÕES ELÉTRICAS</t>
  </si>
  <si>
    <t>SERÃO IMPLANTADOS PELA SECRETARIA MUNICIPAL DE ESPORTES</t>
  </si>
  <si>
    <t>PINTURA</t>
  </si>
  <si>
    <t>13.1</t>
  </si>
  <si>
    <t>Aplicação de fundo selador acrilico em parede externa uma demão</t>
  </si>
  <si>
    <t>13.2</t>
  </si>
  <si>
    <t>Aplicação manual de pintura com tinta látex acrílica em paredes duas demãos</t>
  </si>
  <si>
    <t>SERVIÇOS DIVERSOS</t>
  </si>
  <si>
    <t>14.1</t>
  </si>
  <si>
    <t>28.20.030</t>
  </si>
  <si>
    <t>Barra antipânico de sobrepor para porta de uma folha</t>
  </si>
  <si>
    <t>Unid.</t>
  </si>
  <si>
    <t>14.2</t>
  </si>
  <si>
    <t>73806/001</t>
  </si>
  <si>
    <t>Limpeza final da obra</t>
  </si>
  <si>
    <t>Custo TOTAL com BDI incluso</t>
  </si>
  <si>
    <t>CRONOGRAMA FISICO-FINANCEIRO</t>
  </si>
  <si>
    <r>
      <t>Obra</t>
    </r>
    <r>
      <rPr>
        <sz val="10"/>
        <rFont val="Arial"/>
        <family val="2"/>
      </rPr>
      <t xml:space="preserve">:  </t>
    </r>
  </si>
  <si>
    <r>
      <t>Município</t>
    </r>
    <r>
      <rPr>
        <sz val="10"/>
        <rFont val="Arial"/>
        <family val="2"/>
      </rPr>
      <t>: Pirassununga- SP</t>
    </r>
  </si>
  <si>
    <r>
      <t>Endereço</t>
    </r>
    <r>
      <rPr>
        <sz val="10"/>
        <rFont val="Arial"/>
        <family val="2"/>
      </rPr>
      <t>: Av. Presidente Médici- CEFE Médici</t>
    </r>
  </si>
  <si>
    <t>Planejamento</t>
  </si>
  <si>
    <t>% ITEM</t>
  </si>
  <si>
    <t xml:space="preserve">FUNDAÇÕES </t>
  </si>
  <si>
    <t>SISTEMAS DE COBERTURA - inclui pintura de estrutura metálica</t>
  </si>
  <si>
    <t>será executado pela Secretaria Municipal de Esportes com orçamento próprio</t>
  </si>
  <si>
    <t>SERVIÇOS FINAIS</t>
  </si>
  <si>
    <t>Valores totais</t>
  </si>
</sst>
</file>

<file path=xl/styles.xml><?xml version="1.0" encoding="utf-8"?>
<styleSheet xmlns="http://schemas.openxmlformats.org/spreadsheetml/2006/main">
  <numFmts count="25">
    <numFmt numFmtId="164" formatCode="GENERAL"/>
    <numFmt numFmtId="165" formatCode="#\,##0."/>
    <numFmt numFmtId="166" formatCode="_-* #,##0.00\ _€_-;\-* #,##0.00\ _€_-;_-* \-??\ _€_-;_-@_-"/>
    <numFmt numFmtId="167" formatCode="_(\$* #,##0_);_(\$* \(#,##0\);_(\$* \-_);_(@_)"/>
    <numFmt numFmtId="168" formatCode="\$#."/>
    <numFmt numFmtId="169" formatCode="_(\$* #,##0.00_);_(\$* \(#,##0.00\);_(\$* \-??_);_(@_)"/>
    <numFmt numFmtId="170" formatCode="#.00"/>
    <numFmt numFmtId="171" formatCode="_-&quot;R$ &quot;* #,##0.00_-;&quot;-R$ &quot;* #,##0.00_-;_-&quot;R$ &quot;* \-??_-;_-@_-"/>
    <numFmt numFmtId="172" formatCode="0.00_)"/>
    <numFmt numFmtId="173" formatCode="0.00%"/>
    <numFmt numFmtId="174" formatCode="%#.00"/>
    <numFmt numFmtId="175" formatCode="#\,##0.00"/>
    <numFmt numFmtId="176" formatCode="0%"/>
    <numFmt numFmtId="177" formatCode="[$R$-416]\ #,##0.00;[RED]\-[$R$-416]\ #,##0.00"/>
    <numFmt numFmtId="178" formatCode="#,##0;[RED]\-#,##0"/>
    <numFmt numFmtId="179" formatCode="#,"/>
    <numFmt numFmtId="180" formatCode="_(* #,##0.00_);_(* \(#,##0.00\);_(* \-??_);_(@_)"/>
    <numFmt numFmtId="181" formatCode="#,##0.00\ ;&quot; (&quot;#,##0.00\);&quot; -&quot;#\ ;@\ "/>
    <numFmt numFmtId="182" formatCode="_(* #,##0_);_(* \(#,##0\);_(* \-_);_(@_)"/>
    <numFmt numFmtId="183" formatCode="_-* #,##0.00_-;\-* #,##0.00_-;_-* \-??_-;_-@_-"/>
    <numFmt numFmtId="184" formatCode="@"/>
    <numFmt numFmtId="185" formatCode="#,##0.00"/>
    <numFmt numFmtId="186" formatCode="#,##0.00;\-#,##0.00"/>
    <numFmt numFmtId="187" formatCode="0.00"/>
    <numFmt numFmtId="188" formatCode="_(&quot;R$ &quot;* #,##0.00_);_(&quot;R$ &quot;* \(#,##0.00\);_(&quot;R$ &quot;* \-??_);_(@_)"/>
  </numFmts>
  <fonts count="26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1"/>
      <family val="0"/>
    </font>
    <font>
      <sz val="1"/>
      <color indexed="8"/>
      <name val="Courier New"/>
      <family val="3"/>
    </font>
    <font>
      <b/>
      <sz val="10"/>
      <name val="Arial"/>
      <family val="2"/>
    </font>
    <font>
      <u val="single"/>
      <sz val="6"/>
      <color indexed="20"/>
      <name val="MS Sans Serif"/>
      <family val="2"/>
    </font>
    <font>
      <sz val="8"/>
      <name val="Arial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u val="single"/>
      <sz val="11"/>
      <color indexed="8"/>
      <name val="Arial"/>
      <family val="2"/>
    </font>
    <font>
      <sz val="1"/>
      <color indexed="18"/>
      <name val="Courier New"/>
      <family val="3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6"/>
      <name val="Arial"/>
      <family val="2"/>
    </font>
    <font>
      <sz val="10"/>
      <name val="Arial1"/>
      <family val="0"/>
    </font>
    <font>
      <sz val="8"/>
      <name val="Arial1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6" fontId="0" fillId="0" borderId="0" applyFill="0" applyBorder="0" applyAlignment="0" applyProtection="0"/>
    <xf numFmtId="164" fontId="2" fillId="0" borderId="0">
      <alignment/>
      <protection/>
    </xf>
    <xf numFmtId="164" fontId="3" fillId="0" borderId="0" applyNumberFormat="0" applyBorder="0" applyProtection="0">
      <alignment/>
    </xf>
    <xf numFmtId="164" fontId="3" fillId="0" borderId="0" applyNumberFormat="0" applyBorder="0" applyProtection="0">
      <alignment/>
    </xf>
    <xf numFmtId="165" fontId="4" fillId="0" borderId="0">
      <alignment/>
      <protection locked="0"/>
    </xf>
    <xf numFmtId="166" fontId="0" fillId="0" borderId="0" applyFill="0" applyBorder="0" applyAlignment="0" applyProtection="0"/>
    <xf numFmtId="164" fontId="5" fillId="0" borderId="0" applyFill="0" applyBorder="0" applyAlignment="0" applyProtection="0"/>
    <xf numFmtId="167" fontId="0" fillId="0" borderId="0" applyFill="0" applyBorder="0" applyAlignment="0" applyProtection="0"/>
    <xf numFmtId="168" fontId="4" fillId="0" borderId="0">
      <alignment/>
      <protection locked="0"/>
    </xf>
    <xf numFmtId="169" fontId="0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64" fontId="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8" fillId="0" borderId="0" applyNumberFormat="0" applyBorder="0" applyProtection="0">
      <alignment horizontal="center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8" fillId="0" borderId="0" applyNumberFormat="0" applyBorder="0" applyProtection="0">
      <alignment horizontal="center" textRotation="90"/>
    </xf>
    <xf numFmtId="164" fontId="9" fillId="0" borderId="0" applyNumberFormat="0" applyFill="0" applyBorder="0" applyAlignment="0" applyProtection="0"/>
    <xf numFmtId="164" fontId="10" fillId="0" borderId="0">
      <alignment/>
      <protection/>
    </xf>
    <xf numFmtId="164" fontId="7" fillId="3" borderId="0" applyNumberFormat="0" applyBorder="0" applyAlignment="0" applyProtection="0"/>
    <xf numFmtId="164" fontId="1" fillId="0" borderId="0">
      <alignment horizontal="center" wrapText="1"/>
      <protection/>
    </xf>
    <xf numFmtId="164" fontId="11" fillId="0" borderId="0" applyAlignment="0">
      <protection/>
    </xf>
    <xf numFmtId="171" fontId="0" fillId="0" borderId="0" applyFill="0" applyBorder="0" applyAlignment="0" applyProtection="0"/>
    <xf numFmtId="172" fontId="1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0" borderId="0">
      <alignment/>
      <protection/>
    </xf>
    <xf numFmtId="164" fontId="1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5" fillId="0" borderId="0">
      <alignment horizontal="left" vertical="center" indent="12"/>
      <protection/>
    </xf>
    <xf numFmtId="164" fontId="7" fillId="0" borderId="0" applyBorder="0">
      <alignment horizontal="left" vertical="center" wrapText="1" indent="2"/>
      <protection locked="0"/>
    </xf>
    <xf numFmtId="164" fontId="7" fillId="0" borderId="0" applyBorder="0">
      <alignment horizontal="left" vertical="center" wrapText="1" indent="3"/>
      <protection locked="0"/>
    </xf>
    <xf numFmtId="173" fontId="0" fillId="0" borderId="0" applyFill="0" applyBorder="0" applyAlignment="0" applyProtection="0"/>
    <xf numFmtId="174" fontId="4" fillId="0" borderId="0">
      <alignment/>
      <protection locked="0"/>
    </xf>
    <xf numFmtId="174" fontId="4" fillId="0" borderId="0">
      <alignment/>
      <protection locked="0"/>
    </xf>
    <xf numFmtId="175" fontId="4" fillId="0" borderId="0">
      <alignment/>
      <protection locked="0"/>
    </xf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64" fontId="16" fillId="0" borderId="0" applyNumberFormat="0" applyBorder="0" applyProtection="0">
      <alignment/>
    </xf>
    <xf numFmtId="177" fontId="16" fillId="0" borderId="0" applyBorder="0" applyProtection="0">
      <alignment/>
    </xf>
    <xf numFmtId="178" fontId="0" fillId="0" borderId="0" applyFill="0" applyBorder="0" applyAlignment="0" applyProtection="0"/>
    <xf numFmtId="179" fontId="17" fillId="0" borderId="0">
      <alignment/>
      <protection locked="0"/>
    </xf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3" fillId="0" borderId="0" applyBorder="0" applyProtection="0">
      <alignment/>
    </xf>
    <xf numFmtId="182" fontId="0" fillId="0" borderId="0" applyFill="0" applyBorder="0" applyAlignment="0" applyProtection="0"/>
    <xf numFmtId="164" fontId="18" fillId="0" borderId="0">
      <alignment/>
      <protection/>
    </xf>
    <xf numFmtId="164" fontId="19" fillId="0" borderId="0">
      <alignment/>
      <protection locked="0"/>
    </xf>
    <xf numFmtId="164" fontId="19" fillId="0" borderId="0">
      <alignment/>
      <protection locked="0"/>
    </xf>
    <xf numFmtId="183" fontId="0" fillId="0" borderId="0" applyFill="0" applyBorder="0" applyAlignment="0" applyProtection="0"/>
    <xf numFmtId="169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0" fontId="0" fillId="0" borderId="0" applyFill="0" applyBorder="0" applyAlignment="0" applyProtection="0"/>
    <xf numFmtId="181" fontId="3" fillId="0" borderId="0" applyBorder="0" applyProtection="0">
      <alignment/>
    </xf>
  </cellStyleXfs>
  <cellXfs count="161">
    <xf numFmtId="164" fontId="0" fillId="0" borderId="0" xfId="0" applyAlignment="1">
      <alignment/>
    </xf>
    <xf numFmtId="164" fontId="1" fillId="0" borderId="0" xfId="57" applyFont="1" applyFill="1" applyAlignment="1">
      <alignment horizontal="center" vertical="center"/>
      <protection/>
    </xf>
    <xf numFmtId="164" fontId="1" fillId="0" borderId="0" xfId="57" applyFont="1" applyFill="1" applyAlignment="1">
      <alignment horizontal="center"/>
      <protection/>
    </xf>
    <xf numFmtId="164" fontId="1" fillId="0" borderId="0" xfId="57" applyFont="1" applyFill="1" applyAlignment="1">
      <alignment horizontal="left" vertical="center"/>
      <protection/>
    </xf>
    <xf numFmtId="180" fontId="1" fillId="0" borderId="0" xfId="120" applyFont="1" applyFill="1" applyBorder="1" applyAlignment="1" applyProtection="1">
      <alignment horizontal="center" vertical="center"/>
      <protection/>
    </xf>
    <xf numFmtId="180" fontId="1" fillId="0" borderId="0" xfId="120" applyFont="1" applyFill="1" applyBorder="1" applyAlignment="1" applyProtection="1">
      <alignment vertical="center"/>
      <protection/>
    </xf>
    <xf numFmtId="164" fontId="1" fillId="0" borderId="0" xfId="57" applyFont="1" applyFill="1" applyAlignment="1">
      <alignment vertical="center"/>
      <protection/>
    </xf>
    <xf numFmtId="164" fontId="20" fillId="0" borderId="1" xfId="57" applyFont="1" applyFill="1" applyBorder="1" applyAlignment="1">
      <alignment vertical="center" wrapText="1"/>
      <protection/>
    </xf>
    <xf numFmtId="164" fontId="20" fillId="0" borderId="2" xfId="57" applyFont="1" applyFill="1" applyBorder="1" applyAlignment="1">
      <alignment horizontal="center" vertical="center" wrapText="1"/>
      <protection/>
    </xf>
    <xf numFmtId="164" fontId="1" fillId="0" borderId="1" xfId="57" applyFont="1" applyFill="1" applyBorder="1" applyAlignment="1">
      <alignment vertical="center" wrapText="1"/>
      <protection/>
    </xf>
    <xf numFmtId="164" fontId="5" fillId="0" borderId="0" xfId="57" applyFont="1" applyFill="1" applyBorder="1" applyAlignment="1">
      <alignment horizontal="center" vertical="center" wrapText="1"/>
      <protection/>
    </xf>
    <xf numFmtId="164" fontId="5" fillId="0" borderId="0" xfId="57" applyFont="1" applyFill="1" applyBorder="1" applyAlignment="1">
      <alignment horizontal="center" wrapText="1"/>
      <protection/>
    </xf>
    <xf numFmtId="180" fontId="5" fillId="0" borderId="0" xfId="120" applyFont="1" applyFill="1" applyBorder="1" applyAlignment="1" applyProtection="1">
      <alignment horizontal="center" vertical="center" wrapText="1"/>
      <protection/>
    </xf>
    <xf numFmtId="164" fontId="5" fillId="0" borderId="0" xfId="57" applyFont="1" applyFill="1" applyBorder="1" applyAlignment="1">
      <alignment horizontal="left" vertical="center"/>
      <protection/>
    </xf>
    <xf numFmtId="164" fontId="5" fillId="0" borderId="0" xfId="57" applyFont="1" applyFill="1" applyBorder="1" applyAlignment="1">
      <alignment horizontal="left"/>
      <protection/>
    </xf>
    <xf numFmtId="164" fontId="5" fillId="0" borderId="0" xfId="57" applyFont="1" applyFill="1" applyBorder="1" applyAlignment="1">
      <alignment horizontal="center"/>
      <protection/>
    </xf>
    <xf numFmtId="164" fontId="1" fillId="0" borderId="0" xfId="57" applyFont="1" applyFill="1" applyBorder="1" applyAlignment="1">
      <alignment horizontal="left" vertical="center" wrapText="1"/>
      <protection/>
    </xf>
    <xf numFmtId="164" fontId="1" fillId="0" borderId="0" xfId="57" applyFont="1" applyFill="1" applyBorder="1" applyAlignment="1">
      <alignment horizontal="center" vertical="center" wrapText="1"/>
      <protection/>
    </xf>
    <xf numFmtId="180" fontId="1" fillId="0" borderId="0" xfId="120" applyFont="1" applyFill="1" applyBorder="1" applyAlignment="1" applyProtection="1">
      <alignment horizontal="center" vertical="center" wrapText="1"/>
      <protection/>
    </xf>
    <xf numFmtId="180" fontId="1" fillId="0" borderId="0" xfId="120" applyFont="1" applyFill="1" applyBorder="1" applyAlignment="1" applyProtection="1">
      <alignment vertical="center" wrapText="1"/>
      <protection/>
    </xf>
    <xf numFmtId="164" fontId="1" fillId="0" borderId="0" xfId="57" applyFont="1" applyFill="1" applyBorder="1" applyAlignment="1">
      <alignment vertical="center" wrapText="1"/>
      <protection/>
    </xf>
    <xf numFmtId="180" fontId="5" fillId="4" borderId="0" xfId="120" applyFont="1" applyFill="1" applyBorder="1" applyAlignment="1" applyProtection="1">
      <alignment horizontal="center" vertical="center" wrapText="1"/>
      <protection/>
    </xf>
    <xf numFmtId="164" fontId="5" fillId="0" borderId="0" xfId="57" applyFont="1" applyFill="1" applyBorder="1" applyAlignment="1">
      <alignment vertical="center"/>
      <protection/>
    </xf>
    <xf numFmtId="180" fontId="1" fillId="0" borderId="0" xfId="15" applyFont="1" applyFill="1" applyBorder="1" applyAlignment="1" applyProtection="1">
      <alignment vertical="center"/>
      <protection/>
    </xf>
    <xf numFmtId="164" fontId="5" fillId="0" borderId="0" xfId="57" applyFont="1" applyFill="1" applyBorder="1" applyAlignment="1">
      <alignment horizontal="center" vertical="center"/>
      <protection/>
    </xf>
    <xf numFmtId="164" fontId="5" fillId="0" borderId="3" xfId="57" applyFont="1" applyFill="1" applyBorder="1" applyAlignment="1">
      <alignment horizontal="center" vertical="center"/>
      <protection/>
    </xf>
    <xf numFmtId="164" fontId="5" fillId="0" borderId="3" xfId="57" applyFont="1" applyFill="1" applyBorder="1" applyAlignment="1">
      <alignment horizontal="left" vertical="center"/>
      <protection/>
    </xf>
    <xf numFmtId="180" fontId="5" fillId="0" borderId="3" xfId="120" applyFont="1" applyFill="1" applyBorder="1" applyAlignment="1" applyProtection="1">
      <alignment horizontal="center" vertical="center"/>
      <protection/>
    </xf>
    <xf numFmtId="180" fontId="5" fillId="0" borderId="3" xfId="120" applyFont="1" applyFill="1" applyBorder="1" applyAlignment="1" applyProtection="1">
      <alignment vertical="center"/>
      <protection/>
    </xf>
    <xf numFmtId="183" fontId="5" fillId="0" borderId="3" xfId="57" applyNumberFormat="1" applyFont="1" applyFill="1" applyBorder="1" applyAlignment="1">
      <alignment vertical="center"/>
      <protection/>
    </xf>
    <xf numFmtId="180" fontId="5" fillId="0" borderId="0" xfId="120" applyFont="1" applyFill="1" applyBorder="1" applyAlignment="1" applyProtection="1">
      <alignment horizontal="center" vertical="center"/>
      <protection/>
    </xf>
    <xf numFmtId="180" fontId="5" fillId="0" borderId="0" xfId="120" applyFont="1" applyFill="1" applyBorder="1" applyAlignment="1" applyProtection="1">
      <alignment vertical="center"/>
      <protection/>
    </xf>
    <xf numFmtId="180" fontId="5" fillId="0" borderId="0" xfId="15" applyFont="1" applyFill="1" applyBorder="1" applyAlignment="1" applyProtection="1">
      <alignment vertical="center"/>
      <protection/>
    </xf>
    <xf numFmtId="164" fontId="1" fillId="0" borderId="0" xfId="57" applyFont="1" applyFill="1" applyBorder="1" applyAlignment="1">
      <alignment vertical="center"/>
      <protection/>
    </xf>
    <xf numFmtId="184" fontId="5" fillId="5" borderId="4" xfId="57" applyNumberFormat="1" applyFont="1" applyFill="1" applyBorder="1" applyAlignment="1">
      <alignment horizontal="center" vertical="center" wrapText="1"/>
      <protection/>
    </xf>
    <xf numFmtId="184" fontId="5" fillId="5" borderId="3" xfId="57" applyNumberFormat="1" applyFont="1" applyFill="1" applyBorder="1" applyAlignment="1">
      <alignment horizontal="center" vertical="center" wrapText="1"/>
      <protection/>
    </xf>
    <xf numFmtId="180" fontId="5" fillId="5" borderId="4" xfId="120" applyFont="1" applyFill="1" applyBorder="1" applyAlignment="1" applyProtection="1">
      <alignment horizontal="center" vertical="center" wrapText="1"/>
      <protection/>
    </xf>
    <xf numFmtId="185" fontId="5" fillId="5" borderId="3" xfId="57" applyNumberFormat="1" applyFont="1" applyFill="1" applyBorder="1" applyAlignment="1">
      <alignment horizontal="center" vertical="center" wrapText="1"/>
      <protection/>
    </xf>
    <xf numFmtId="164" fontId="1" fillId="0" borderId="0" xfId="57" applyFont="1" applyFill="1" applyBorder="1" applyAlignment="1">
      <alignment horizontal="center" vertical="center"/>
      <protection/>
    </xf>
    <xf numFmtId="164" fontId="1" fillId="0" borderId="0" xfId="57" applyFont="1" applyFill="1" applyBorder="1" applyAlignment="1">
      <alignment horizontal="left" vertical="center"/>
      <protection/>
    </xf>
    <xf numFmtId="164" fontId="5" fillId="2" borderId="3" xfId="57" applyFont="1" applyFill="1" applyBorder="1" applyAlignment="1">
      <alignment horizontal="center" vertical="center"/>
      <protection/>
    </xf>
    <xf numFmtId="164" fontId="5" fillId="2" borderId="3" xfId="57" applyFont="1" applyFill="1" applyBorder="1" applyAlignment="1">
      <alignment vertical="center"/>
      <protection/>
    </xf>
    <xf numFmtId="180" fontId="1" fillId="2" borderId="3" xfId="120" applyFont="1" applyFill="1" applyBorder="1" applyAlignment="1" applyProtection="1">
      <alignment vertical="center"/>
      <protection/>
    </xf>
    <xf numFmtId="180" fontId="5" fillId="2" borderId="3" xfId="120" applyFont="1" applyFill="1" applyBorder="1" applyAlignment="1" applyProtection="1">
      <alignment vertical="center"/>
      <protection/>
    </xf>
    <xf numFmtId="180" fontId="5" fillId="2" borderId="3" xfId="15" applyFont="1" applyFill="1" applyBorder="1" applyAlignment="1" applyProtection="1">
      <alignment vertical="center"/>
      <protection/>
    </xf>
    <xf numFmtId="164" fontId="1" fillId="0" borderId="3" xfId="57" applyFont="1" applyFill="1" applyBorder="1" applyAlignment="1">
      <alignment horizontal="center" vertical="center"/>
      <protection/>
    </xf>
    <xf numFmtId="181" fontId="21" fillId="0" borderId="3" xfId="132" applyFont="1" applyFill="1" applyBorder="1" applyAlignment="1" applyProtection="1">
      <alignment horizontal="center" vertical="center" wrapText="1"/>
      <protection/>
    </xf>
    <xf numFmtId="164" fontId="1" fillId="0" borderId="3" xfId="57" applyFont="1" applyFill="1" applyBorder="1" applyAlignment="1">
      <alignment horizontal="left" vertical="center"/>
      <protection/>
    </xf>
    <xf numFmtId="180" fontId="1" fillId="0" borderId="3" xfId="15" applyFont="1" applyFill="1" applyBorder="1" applyAlignment="1" applyProtection="1">
      <alignment horizontal="right" vertical="center"/>
      <protection/>
    </xf>
    <xf numFmtId="180" fontId="1" fillId="6" borderId="3" xfId="15" applyFont="1" applyFill="1" applyBorder="1" applyAlignment="1" applyProtection="1">
      <alignment horizontal="right" vertical="center"/>
      <protection/>
    </xf>
    <xf numFmtId="180" fontId="1" fillId="0" borderId="3" xfId="15" applyFont="1" applyFill="1" applyBorder="1" applyAlignment="1" applyProtection="1">
      <alignment vertical="center"/>
      <protection/>
    </xf>
    <xf numFmtId="181" fontId="22" fillId="0" borderId="3" xfId="132" applyFont="1" applyFill="1" applyBorder="1" applyAlignment="1" applyProtection="1">
      <alignment horizontal="center" vertical="center" wrapText="1"/>
      <protection/>
    </xf>
    <xf numFmtId="164" fontId="5" fillId="0" borderId="4" xfId="57" applyFont="1" applyFill="1" applyBorder="1" applyAlignment="1">
      <alignment vertical="center" wrapText="1"/>
      <protection/>
    </xf>
    <xf numFmtId="164" fontId="5" fillId="0" borderId="5" xfId="57" applyFont="1" applyFill="1" applyBorder="1" applyAlignment="1">
      <alignment vertical="center" wrapText="1"/>
      <protection/>
    </xf>
    <xf numFmtId="164" fontId="5" fillId="0" borderId="2" xfId="57" applyFont="1" applyFill="1" applyBorder="1" applyAlignment="1">
      <alignment horizontal="right" vertical="center" wrapText="1"/>
      <protection/>
    </xf>
    <xf numFmtId="164" fontId="5" fillId="0" borderId="3" xfId="57" applyFont="1" applyFill="1" applyBorder="1" applyAlignment="1">
      <alignment vertical="center" wrapText="1"/>
      <protection/>
    </xf>
    <xf numFmtId="180" fontId="5" fillId="0" borderId="3" xfId="15" applyFont="1" applyFill="1" applyBorder="1" applyAlignment="1" applyProtection="1">
      <alignment vertical="center" wrapText="1"/>
      <protection/>
    </xf>
    <xf numFmtId="164" fontId="5" fillId="0" borderId="3" xfId="57" applyFont="1" applyFill="1" applyBorder="1" applyAlignment="1">
      <alignment horizontal="center" vertical="center" wrapText="1"/>
      <protection/>
    </xf>
    <xf numFmtId="164" fontId="1" fillId="0" borderId="3" xfId="57" applyFont="1" applyFill="1" applyBorder="1" applyAlignment="1">
      <alignment horizontal="center" vertical="center" wrapText="1"/>
      <protection/>
    </xf>
    <xf numFmtId="164" fontId="5" fillId="0" borderId="3" xfId="57" applyFont="1" applyFill="1" applyBorder="1" applyAlignment="1">
      <alignment horizontal="left" vertical="center" wrapText="1"/>
      <protection/>
    </xf>
    <xf numFmtId="164" fontId="1" fillId="0" borderId="3" xfId="57" applyFont="1" applyFill="1" applyBorder="1" applyAlignment="1">
      <alignment horizontal="left" vertical="center" wrapText="1"/>
      <protection/>
    </xf>
    <xf numFmtId="164" fontId="1" fillId="6" borderId="3" xfId="57" applyFont="1" applyFill="1" applyBorder="1" applyAlignment="1">
      <alignment horizontal="center" vertical="center" wrapText="1"/>
      <protection/>
    </xf>
    <xf numFmtId="164" fontId="23" fillId="0" borderId="3" xfId="57" applyFont="1" applyFill="1" applyBorder="1" applyAlignment="1">
      <alignment vertical="center"/>
      <protection/>
    </xf>
    <xf numFmtId="164" fontId="1" fillId="0" borderId="3" xfId="57" applyFont="1" applyFill="1" applyBorder="1" applyAlignment="1">
      <alignment vertical="center"/>
      <protection/>
    </xf>
    <xf numFmtId="180" fontId="1" fillId="0" borderId="3" xfId="120" applyFont="1" applyFill="1" applyBorder="1" applyAlignment="1" applyProtection="1">
      <alignment vertical="center"/>
      <protection/>
    </xf>
    <xf numFmtId="164" fontId="1" fillId="6" borderId="3" xfId="57" applyFont="1" applyFill="1" applyBorder="1" applyAlignment="1">
      <alignment horizontal="center" vertical="center"/>
      <protection/>
    </xf>
    <xf numFmtId="164" fontId="1" fillId="6" borderId="3" xfId="57" applyFont="1" applyFill="1" applyBorder="1" applyAlignment="1">
      <alignment horizontal="left" vertical="center" wrapText="1"/>
      <protection/>
    </xf>
    <xf numFmtId="164" fontId="5" fillId="0" borderId="3" xfId="57" applyFont="1" applyFill="1" applyBorder="1" applyAlignment="1">
      <alignment vertical="center"/>
      <protection/>
    </xf>
    <xf numFmtId="186" fontId="1" fillId="0" borderId="3" xfId="15" applyNumberFormat="1" applyFont="1" applyFill="1" applyBorder="1" applyAlignment="1" applyProtection="1">
      <alignment horizontal="right" vertical="center"/>
      <protection/>
    </xf>
    <xf numFmtId="186" fontId="1" fillId="6" borderId="3" xfId="15" applyNumberFormat="1" applyFont="1" applyFill="1" applyBorder="1" applyAlignment="1" applyProtection="1">
      <alignment horizontal="right" vertical="center"/>
      <protection/>
    </xf>
    <xf numFmtId="187" fontId="1" fillId="0" borderId="3" xfId="15" applyNumberFormat="1" applyFont="1" applyFill="1" applyBorder="1" applyAlignment="1" applyProtection="1">
      <alignment vertical="center"/>
      <protection/>
    </xf>
    <xf numFmtId="180" fontId="1" fillId="0" borderId="3" xfId="15" applyNumberFormat="1" applyFont="1" applyFill="1" applyBorder="1" applyAlignment="1" applyProtection="1">
      <alignment vertical="center"/>
      <protection/>
    </xf>
    <xf numFmtId="188" fontId="5" fillId="0" borderId="3" xfId="15" applyNumberFormat="1" applyFont="1" applyFill="1" applyBorder="1" applyAlignment="1" applyProtection="1">
      <alignment vertical="center" wrapText="1"/>
      <protection/>
    </xf>
    <xf numFmtId="186" fontId="1" fillId="0" borderId="0" xfId="57" applyNumberFormat="1" applyFont="1" applyFill="1" applyAlignment="1">
      <alignment vertical="center"/>
      <protection/>
    </xf>
    <xf numFmtId="164" fontId="5" fillId="2" borderId="3" xfId="57" applyFont="1" applyFill="1" applyBorder="1" applyAlignment="1">
      <alignment horizontal="center"/>
      <protection/>
    </xf>
    <xf numFmtId="164" fontId="1" fillId="0" borderId="0" xfId="57" applyFont="1" applyAlignment="1">
      <alignment vertical="center"/>
      <protection/>
    </xf>
    <xf numFmtId="180" fontId="5" fillId="5" borderId="3" xfId="120" applyFont="1" applyFill="1" applyBorder="1" applyAlignment="1" applyProtection="1">
      <alignment vertical="center"/>
      <protection/>
    </xf>
    <xf numFmtId="164" fontId="24" fillId="0" borderId="3" xfId="57" applyFont="1" applyFill="1" applyBorder="1" applyAlignment="1">
      <alignment horizontal="center" vertical="center" wrapText="1"/>
      <protection/>
    </xf>
    <xf numFmtId="164" fontId="7" fillId="0" borderId="3" xfId="57" applyFont="1" applyFill="1" applyBorder="1" applyAlignment="1">
      <alignment horizontal="center" vertical="center" wrapText="1"/>
      <protection/>
    </xf>
    <xf numFmtId="164" fontId="1" fillId="6" borderId="0" xfId="57" applyFont="1" applyFill="1" applyAlignment="1">
      <alignment vertical="center"/>
      <protection/>
    </xf>
    <xf numFmtId="164" fontId="5" fillId="5" borderId="3" xfId="57" applyFont="1" applyFill="1" applyBorder="1" applyAlignment="1">
      <alignment horizontal="center" vertical="center"/>
      <protection/>
    </xf>
    <xf numFmtId="180" fontId="5" fillId="5" borderId="3" xfId="120" applyFont="1" applyFill="1" applyBorder="1" applyAlignment="1" applyProtection="1">
      <alignment horizontal="center" vertical="center"/>
      <protection/>
    </xf>
    <xf numFmtId="164" fontId="5" fillId="5" borderId="3" xfId="57" applyFont="1" applyFill="1" applyBorder="1" applyAlignment="1">
      <alignment vertical="center"/>
      <protection/>
    </xf>
    <xf numFmtId="164" fontId="7" fillId="0" borderId="3" xfId="57" applyFont="1" applyFill="1" applyBorder="1" applyAlignment="1">
      <alignment horizontal="center" vertical="center"/>
      <protection/>
    </xf>
    <xf numFmtId="180" fontId="23" fillId="2" borderId="3" xfId="15" applyFont="1" applyFill="1" applyBorder="1" applyAlignment="1" applyProtection="1">
      <alignment horizontal="center" vertical="center"/>
      <protection/>
    </xf>
    <xf numFmtId="184" fontId="1" fillId="0" borderId="3" xfId="57" applyNumberFormat="1" applyFont="1" applyFill="1" applyBorder="1" applyAlignment="1">
      <alignment vertical="center" wrapText="1"/>
      <protection/>
    </xf>
    <xf numFmtId="164" fontId="7" fillId="6" borderId="3" xfId="57" applyFont="1" applyFill="1" applyBorder="1" applyAlignment="1">
      <alignment horizontal="center" vertical="center" wrapText="1"/>
      <protection/>
    </xf>
    <xf numFmtId="184" fontId="5" fillId="2" borderId="4" xfId="57" applyNumberFormat="1" applyFont="1" applyFill="1" applyBorder="1" applyAlignment="1">
      <alignment vertical="center"/>
      <protection/>
    </xf>
    <xf numFmtId="184" fontId="5" fillId="2" borderId="5" xfId="57" applyNumberFormat="1" applyFont="1" applyFill="1" applyBorder="1" applyAlignment="1">
      <alignment vertical="center"/>
      <protection/>
    </xf>
    <xf numFmtId="184" fontId="5" fillId="2" borderId="2" xfId="57" applyNumberFormat="1" applyFont="1" applyFill="1" applyBorder="1" applyAlignment="1">
      <alignment horizontal="right" vertical="center"/>
      <protection/>
    </xf>
    <xf numFmtId="164" fontId="1" fillId="2" borderId="3" xfId="57" applyFont="1" applyFill="1" applyBorder="1" applyAlignment="1">
      <alignment vertical="center"/>
      <protection/>
    </xf>
    <xf numFmtId="164" fontId="5" fillId="0" borderId="3" xfId="48" applyFont="1" applyBorder="1" applyAlignment="1">
      <alignment horizontal="center" vertical="center"/>
      <protection/>
    </xf>
    <xf numFmtId="164" fontId="5" fillId="0" borderId="0" xfId="48" applyFont="1" applyBorder="1" applyAlignment="1">
      <alignment vertical="center"/>
      <protection/>
    </xf>
    <xf numFmtId="164" fontId="1" fillId="0" borderId="0" xfId="48" applyFont="1" applyBorder="1" applyAlignment="1">
      <alignment vertical="center"/>
      <protection/>
    </xf>
    <xf numFmtId="164" fontId="1" fillId="0" borderId="0" xfId="48" applyFont="1" applyBorder="1" applyAlignment="1">
      <alignment horizontal="left" vertical="center"/>
      <protection/>
    </xf>
    <xf numFmtId="164" fontId="1" fillId="0" borderId="0" xfId="48" applyFont="1" applyBorder="1" applyAlignment="1">
      <alignment horizontal="center" vertical="center"/>
      <protection/>
    </xf>
    <xf numFmtId="180" fontId="1" fillId="0" borderId="0" xfId="121" applyFont="1" applyFill="1" applyBorder="1" applyAlignment="1" applyProtection="1">
      <alignment horizontal="center" vertical="center"/>
      <protection/>
    </xf>
    <xf numFmtId="164" fontId="1" fillId="0" borderId="0" xfId="48" applyBorder="1">
      <alignment/>
      <protection/>
    </xf>
    <xf numFmtId="164" fontId="5" fillId="0" borderId="6" xfId="48" applyFont="1" applyBorder="1" applyAlignment="1">
      <alignment vertical="center"/>
      <protection/>
    </xf>
    <xf numFmtId="164" fontId="5" fillId="0" borderId="7" xfId="48" applyFont="1" applyBorder="1" applyAlignment="1">
      <alignment vertical="center"/>
      <protection/>
    </xf>
    <xf numFmtId="164" fontId="1" fillId="0" borderId="7" xfId="48" applyFont="1" applyBorder="1" applyAlignment="1">
      <alignment horizontal="left" vertical="center"/>
      <protection/>
    </xf>
    <xf numFmtId="164" fontId="1" fillId="0" borderId="7" xfId="48" applyFont="1" applyBorder="1" applyAlignment="1">
      <alignment horizontal="center" vertical="center"/>
      <protection/>
    </xf>
    <xf numFmtId="180" fontId="1" fillId="0" borderId="7" xfId="121" applyFont="1" applyFill="1" applyBorder="1" applyAlignment="1" applyProtection="1">
      <alignment horizontal="center" vertical="center"/>
      <protection/>
    </xf>
    <xf numFmtId="164" fontId="1" fillId="0" borderId="7" xfId="48" applyFont="1" applyBorder="1" applyAlignment="1">
      <alignment vertical="center"/>
      <protection/>
    </xf>
    <xf numFmtId="164" fontId="1" fillId="0" borderId="7" xfId="48" applyBorder="1">
      <alignment/>
      <protection/>
    </xf>
    <xf numFmtId="164" fontId="1" fillId="0" borderId="8" xfId="48" applyBorder="1">
      <alignment/>
      <protection/>
    </xf>
    <xf numFmtId="164" fontId="5" fillId="0" borderId="9" xfId="48" applyFont="1" applyBorder="1" applyAlignment="1">
      <alignment vertical="center"/>
      <protection/>
    </xf>
    <xf numFmtId="180" fontId="5" fillId="0" borderId="0" xfId="121" applyFont="1" applyFill="1" applyBorder="1" applyAlignment="1" applyProtection="1">
      <alignment horizontal="center" vertical="center"/>
      <protection/>
    </xf>
    <xf numFmtId="176" fontId="1" fillId="0" borderId="0" xfId="48" applyNumberFormat="1" applyFont="1" applyBorder="1" applyAlignment="1">
      <alignment vertical="center"/>
      <protection/>
    </xf>
    <xf numFmtId="164" fontId="1" fillId="0" borderId="1" xfId="48" applyBorder="1">
      <alignment/>
      <protection/>
    </xf>
    <xf numFmtId="164" fontId="5" fillId="0" borderId="10" xfId="48" applyFont="1" applyBorder="1" applyAlignment="1">
      <alignment vertical="center"/>
      <protection/>
    </xf>
    <xf numFmtId="164" fontId="5" fillId="0" borderId="11" xfId="48" applyFont="1" applyBorder="1" applyAlignment="1">
      <alignment vertical="center"/>
      <protection/>
    </xf>
    <xf numFmtId="164" fontId="1" fillId="0" borderId="11" xfId="48" applyFont="1" applyBorder="1" applyAlignment="1">
      <alignment horizontal="left" vertical="center"/>
      <protection/>
    </xf>
    <xf numFmtId="164" fontId="1" fillId="0" borderId="11" xfId="48" applyFont="1" applyBorder="1" applyAlignment="1">
      <alignment horizontal="center" vertical="center"/>
      <protection/>
    </xf>
    <xf numFmtId="180" fontId="5" fillId="0" borderId="11" xfId="121" applyFont="1" applyFill="1" applyBorder="1" applyAlignment="1" applyProtection="1">
      <alignment horizontal="center" vertical="center"/>
      <protection/>
    </xf>
    <xf numFmtId="164" fontId="1" fillId="0" borderId="11" xfId="48" applyFont="1" applyBorder="1" applyAlignment="1">
      <alignment vertical="center"/>
      <protection/>
    </xf>
    <xf numFmtId="164" fontId="1" fillId="0" borderId="11" xfId="48" applyBorder="1">
      <alignment/>
      <protection/>
    </xf>
    <xf numFmtId="164" fontId="1" fillId="0" borderId="12" xfId="48" applyBorder="1">
      <alignment/>
      <protection/>
    </xf>
    <xf numFmtId="164" fontId="1" fillId="5" borderId="3" xfId="57" applyFont="1" applyFill="1" applyBorder="1" applyAlignment="1">
      <alignment horizontal="center"/>
      <protection/>
    </xf>
    <xf numFmtId="164" fontId="1" fillId="5" borderId="4" xfId="57" applyFill="1" applyBorder="1" applyAlignment="1">
      <alignment horizontal="center"/>
      <protection/>
    </xf>
    <xf numFmtId="164" fontId="1" fillId="5" borderId="3" xfId="57" applyFill="1" applyBorder="1" applyAlignment="1">
      <alignment horizontal="center"/>
      <protection/>
    </xf>
    <xf numFmtId="164" fontId="1" fillId="0" borderId="13" xfId="57" applyBorder="1">
      <alignment/>
      <protection/>
    </xf>
    <xf numFmtId="164" fontId="1" fillId="0" borderId="13" xfId="57" applyBorder="1" applyAlignment="1">
      <alignment horizontal="center"/>
      <protection/>
    </xf>
    <xf numFmtId="164" fontId="1" fillId="0" borderId="10" xfId="57" applyBorder="1">
      <alignment/>
      <protection/>
    </xf>
    <xf numFmtId="164" fontId="1" fillId="0" borderId="3" xfId="57" applyBorder="1" applyAlignment="1">
      <alignment horizontal="center"/>
      <protection/>
    </xf>
    <xf numFmtId="184" fontId="5" fillId="5" borderId="3" xfId="57" applyNumberFormat="1" applyFont="1" applyFill="1" applyBorder="1">
      <alignment/>
      <protection/>
    </xf>
    <xf numFmtId="180" fontId="0" fillId="0" borderId="3" xfId="121" applyFont="1" applyFill="1" applyBorder="1" applyAlignment="1" applyProtection="1">
      <alignment horizontal="center"/>
      <protection/>
    </xf>
    <xf numFmtId="173" fontId="0" fillId="0" borderId="3" xfId="99" applyNumberFormat="1" applyFont="1" applyFill="1" applyBorder="1" applyAlignment="1" applyProtection="1">
      <alignment horizontal="center"/>
      <protection/>
    </xf>
    <xf numFmtId="173" fontId="1" fillId="2" borderId="3" xfId="99" applyNumberFormat="1" applyFont="1" applyFill="1" applyBorder="1" applyAlignment="1" applyProtection="1">
      <alignment/>
      <protection/>
    </xf>
    <xf numFmtId="173" fontId="0" fillId="0" borderId="3" xfId="99" applyNumberFormat="1" applyFont="1" applyFill="1" applyBorder="1" applyAlignment="1" applyProtection="1">
      <alignment/>
      <protection/>
    </xf>
    <xf numFmtId="164" fontId="1" fillId="0" borderId="3" xfId="57" applyBorder="1">
      <alignment/>
      <protection/>
    </xf>
    <xf numFmtId="164" fontId="1" fillId="0" borderId="4" xfId="57" applyBorder="1">
      <alignment/>
      <protection/>
    </xf>
    <xf numFmtId="164" fontId="5" fillId="0" borderId="3" xfId="57" applyFont="1" applyBorder="1">
      <alignment/>
      <protection/>
    </xf>
    <xf numFmtId="180" fontId="1" fillId="0" borderId="3" xfId="57" applyNumberFormat="1" applyBorder="1">
      <alignment/>
      <protection/>
    </xf>
    <xf numFmtId="164" fontId="5" fillId="5" borderId="3" xfId="57" applyFont="1" applyFill="1" applyBorder="1">
      <alignment/>
      <protection/>
    </xf>
    <xf numFmtId="176" fontId="1" fillId="2" borderId="3" xfId="99" applyFont="1" applyFill="1" applyBorder="1" applyAlignment="1" applyProtection="1">
      <alignment/>
      <protection/>
    </xf>
    <xf numFmtId="176" fontId="1" fillId="0" borderId="3" xfId="99" applyFont="1" applyFill="1" applyBorder="1" applyAlignment="1" applyProtection="1">
      <alignment/>
      <protection/>
    </xf>
    <xf numFmtId="164" fontId="1" fillId="0" borderId="3" xfId="57" applyFill="1" applyBorder="1">
      <alignment/>
      <protection/>
    </xf>
    <xf numFmtId="176" fontId="0" fillId="0" borderId="3" xfId="99" applyFont="1" applyFill="1" applyBorder="1" applyAlignment="1" applyProtection="1">
      <alignment/>
      <protection/>
    </xf>
    <xf numFmtId="176" fontId="0" fillId="0" borderId="4" xfId="99" applyFont="1" applyFill="1" applyBorder="1" applyAlignment="1" applyProtection="1">
      <alignment/>
      <protection/>
    </xf>
    <xf numFmtId="180" fontId="1" fillId="0" borderId="3" xfId="57" applyNumberFormat="1" applyFill="1" applyBorder="1">
      <alignment/>
      <protection/>
    </xf>
    <xf numFmtId="176" fontId="1" fillId="0" borderId="4" xfId="99" applyFont="1" applyFill="1" applyBorder="1" applyAlignment="1" applyProtection="1">
      <alignment/>
      <protection/>
    </xf>
    <xf numFmtId="180" fontId="1" fillId="0" borderId="4" xfId="57" applyNumberFormat="1" applyBorder="1">
      <alignment/>
      <protection/>
    </xf>
    <xf numFmtId="180" fontId="1" fillId="0" borderId="3" xfId="15" applyFont="1" applyFill="1" applyBorder="1" applyAlignment="1" applyProtection="1">
      <alignment/>
      <protection/>
    </xf>
    <xf numFmtId="176" fontId="25" fillId="0" borderId="4" xfId="99" applyFont="1" applyFill="1" applyBorder="1" applyAlignment="1" applyProtection="1">
      <alignment/>
      <protection/>
    </xf>
    <xf numFmtId="176" fontId="25" fillId="0" borderId="3" xfId="99" applyFont="1" applyFill="1" applyBorder="1" applyAlignment="1" applyProtection="1">
      <alignment/>
      <protection/>
    </xf>
    <xf numFmtId="180" fontId="1" fillId="0" borderId="4" xfId="57" applyNumberFormat="1" applyFont="1" applyBorder="1">
      <alignment/>
      <protection/>
    </xf>
    <xf numFmtId="180" fontId="1" fillId="0" borderId="3" xfId="57" applyNumberFormat="1" applyFont="1" applyBorder="1">
      <alignment/>
      <protection/>
    </xf>
    <xf numFmtId="164" fontId="23" fillId="2" borderId="3" xfId="57" applyFont="1" applyFill="1" applyBorder="1" applyAlignment="1">
      <alignment vertical="center"/>
      <protection/>
    </xf>
    <xf numFmtId="176" fontId="25" fillId="2" borderId="4" xfId="99" applyFont="1" applyFill="1" applyBorder="1" applyAlignment="1" applyProtection="1">
      <alignment/>
      <protection/>
    </xf>
    <xf numFmtId="183" fontId="1" fillId="0" borderId="3" xfId="57" applyNumberFormat="1" applyBorder="1">
      <alignment/>
      <protection/>
    </xf>
    <xf numFmtId="180" fontId="0" fillId="0" borderId="3" xfId="121" applyFont="1" applyFill="1" applyBorder="1" applyAlignment="1" applyProtection="1">
      <alignment/>
      <protection/>
    </xf>
    <xf numFmtId="176" fontId="1" fillId="2" borderId="3" xfId="19" applyFont="1" applyFill="1" applyBorder="1" applyAlignment="1" applyProtection="1">
      <alignment/>
      <protection/>
    </xf>
    <xf numFmtId="176" fontId="1" fillId="2" borderId="4" xfId="19" applyFont="1" applyFill="1" applyBorder="1" applyAlignment="1" applyProtection="1">
      <alignment/>
      <protection/>
    </xf>
    <xf numFmtId="164" fontId="1" fillId="0" borderId="0" xfId="57">
      <alignment/>
      <protection/>
    </xf>
    <xf numFmtId="180" fontId="0" fillId="0" borderId="0" xfId="121" applyFont="1" applyFill="1" applyBorder="1" applyAlignment="1" applyProtection="1">
      <alignment/>
      <protection/>
    </xf>
    <xf numFmtId="164" fontId="1" fillId="0" borderId="14" xfId="57" applyBorder="1">
      <alignment/>
      <protection/>
    </xf>
    <xf numFmtId="180" fontId="5" fillId="5" borderId="3" xfId="121" applyFont="1" applyFill="1" applyBorder="1" applyAlignment="1" applyProtection="1">
      <alignment/>
      <protection/>
    </xf>
    <xf numFmtId="173" fontId="5" fillId="5" borderId="3" xfId="57" applyNumberFormat="1" applyFont="1" applyFill="1" applyBorder="1">
      <alignment/>
      <protection/>
    </xf>
    <xf numFmtId="180" fontId="1" fillId="5" borderId="3" xfId="57" applyNumberFormat="1" applyFill="1" applyBorder="1">
      <alignment/>
      <protection/>
    </xf>
    <xf numFmtId="180" fontId="0" fillId="0" borderId="0" xfId="0" applyNumberFormat="1" applyAlignment="1">
      <alignment/>
    </xf>
  </cellXfs>
  <cellStyles count="1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&#13;&#10;JournalTemplate=C:\COMFO\CTALK\JOURSTD.TPL&#13;&#10;LbStateAddress=3 3 0 251 1 89 2 311&#13;&#10;LbStateJou" xfId="20"/>
    <cellStyle name="20% - Ênfase1 100" xfId="21"/>
    <cellStyle name="60% - Ênfase6 37" xfId="22"/>
    <cellStyle name="Comma0" xfId="23"/>
    <cellStyle name="Comma_Arauco Piping list" xfId="24"/>
    <cellStyle name="CORES" xfId="25"/>
    <cellStyle name="Currency [0]_Arauco Piping list" xfId="26"/>
    <cellStyle name="Currency0" xfId="27"/>
    <cellStyle name="Currency_Arauco Piping list" xfId="28"/>
    <cellStyle name="Data" xfId="29"/>
    <cellStyle name="Date" xfId="30"/>
    <cellStyle name="Fixed" xfId="31"/>
    <cellStyle name="Fixo" xfId="32"/>
    <cellStyle name="Followed Hyperlink" xfId="33"/>
    <cellStyle name="Grey" xfId="34"/>
    <cellStyle name="Heading" xfId="35"/>
    <cellStyle name="Heading 1" xfId="36"/>
    <cellStyle name="Heading 2" xfId="37"/>
    <cellStyle name="Heading1" xfId="38"/>
    <cellStyle name="Hiperlink 2" xfId="39"/>
    <cellStyle name="Indefinido" xfId="40"/>
    <cellStyle name="Input [yellow]" xfId="41"/>
    <cellStyle name="material" xfId="42"/>
    <cellStyle name="MINIPG" xfId="43"/>
    <cellStyle name="Moeda 2" xfId="44"/>
    <cellStyle name="Normal - Style1" xfId="45"/>
    <cellStyle name="Normal 10" xfId="46"/>
    <cellStyle name="Normal 11" xfId="47"/>
    <cellStyle name="Normal 11 2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 2" xfId="70"/>
    <cellStyle name="Normal 3 3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4" xfId="80"/>
    <cellStyle name="Normal 5" xfId="81"/>
    <cellStyle name="Normal 5 2" xfId="82"/>
    <cellStyle name="Normal 6" xfId="83"/>
    <cellStyle name="Normal 6 2" xfId="84"/>
    <cellStyle name="Normal 6 2 2" xfId="85"/>
    <cellStyle name="Normal 6 3" xfId="86"/>
    <cellStyle name="Normal 7" xfId="87"/>
    <cellStyle name="Normal 7 2" xfId="88"/>
    <cellStyle name="Normal 8" xfId="89"/>
    <cellStyle name="Normal 8 2" xfId="90"/>
    <cellStyle name="Normal 9" xfId="91"/>
    <cellStyle name="Normal1" xfId="92"/>
    <cellStyle name="Normal2" xfId="93"/>
    <cellStyle name="Normal3" xfId="94"/>
    <cellStyle name="Percent [2]" xfId="95"/>
    <cellStyle name="Percent_Sheet1" xfId="96"/>
    <cellStyle name="Percentual" xfId="97"/>
    <cellStyle name="Ponto" xfId="98"/>
    <cellStyle name="Porcentagem 2" xfId="99"/>
    <cellStyle name="Porcentagem 3" xfId="100"/>
    <cellStyle name="Porcentagem 3 2" xfId="101"/>
    <cellStyle name="Porcentagem 4" xfId="102"/>
    <cellStyle name="Porcentagem 4 2" xfId="103"/>
    <cellStyle name="Porcentagem 5" xfId="104"/>
    <cellStyle name="Porcentagem 6" xfId="105"/>
    <cellStyle name="Result" xfId="106"/>
    <cellStyle name="Result2" xfId="107"/>
    <cellStyle name="Sep. milhar [0]" xfId="108"/>
    <cellStyle name="Separador de m" xfId="109"/>
    <cellStyle name="Separador de milhares 2" xfId="110"/>
    <cellStyle name="Separador de milhares 2 2" xfId="111"/>
    <cellStyle name="Separador de milhares 3" xfId="112"/>
    <cellStyle name="Separador de milhares 4" xfId="113"/>
    <cellStyle name="Sepavador de milhares [0]_Pasta2" xfId="114"/>
    <cellStyle name="Standard_RP100_01 (metr.)" xfId="115"/>
    <cellStyle name="Titulo1" xfId="116"/>
    <cellStyle name="Titulo2" xfId="117"/>
    <cellStyle name="Vírgula 10" xfId="118"/>
    <cellStyle name="Vírgula 11" xfId="119"/>
    <cellStyle name="Vírgula 2" xfId="120"/>
    <cellStyle name="Vírgula 2 2" xfId="121"/>
    <cellStyle name="Vírgula 3" xfId="122"/>
    <cellStyle name="Vírgula 3 2" xfId="123"/>
    <cellStyle name="Vírgula 4" xfId="124"/>
    <cellStyle name="Vírgula 5" xfId="125"/>
    <cellStyle name="Vírgula 5 2" xfId="126"/>
    <cellStyle name="Vírgula 6" xfId="127"/>
    <cellStyle name="Vírgula 6 2" xfId="128"/>
    <cellStyle name="Vírgula 7" xfId="129"/>
    <cellStyle name="Vírgula 8" xfId="130"/>
    <cellStyle name="Vírgula 9" xfId="131"/>
    <cellStyle name="Excel Built-in Excel Built-in Excel Built-in Excel Built-in Excel Built-in Excel Built-in Excel Built-in Separador de milhares 4" xfId="132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2943225</xdr:colOff>
      <xdr:row>4</xdr:row>
      <xdr:rowOff>38100</xdr:rowOff>
    </xdr:from>
    <xdr:to>
      <xdr:col>4</xdr:col>
      <xdr:colOff>4505325</xdr:colOff>
      <xdr:row>6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733425"/>
          <a:ext cx="15716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</xdr:row>
      <xdr:rowOff>0</xdr:rowOff>
    </xdr:from>
    <xdr:to>
      <xdr:col>5</xdr:col>
      <xdr:colOff>771525</xdr:colOff>
      <xdr:row>5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61975"/>
          <a:ext cx="13335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4"/>
  <sheetViews>
    <sheetView showGridLines="0" zoomScale="75" zoomScaleNormal="75" zoomScaleSheetLayoutView="85" workbookViewId="0" topLeftCell="A82">
      <pane ySplit="65535" topLeftCell="A82" activePane="topLeft" state="split"/>
      <selection pane="topLeft" activeCell="E99" sqref="E99"/>
      <selection pane="bottomLeft" activeCell="A82" sqref="A82"/>
    </sheetView>
  </sheetViews>
  <sheetFormatPr defaultColWidth="9.00390625" defaultRowHeight="14.25" outlineLevelRow="1"/>
  <cols>
    <col min="1" max="1" width="1.37890625" style="1" customWidth="1"/>
    <col min="2" max="2" width="8.625" style="2" customWidth="1"/>
    <col min="3" max="3" width="10.375" style="2" customWidth="1"/>
    <col min="4" max="4" width="10.75390625" style="2" customWidth="1"/>
    <col min="5" max="5" width="65.875" style="3" customWidth="1"/>
    <col min="6" max="6" width="6.625" style="1" customWidth="1"/>
    <col min="7" max="7" width="11.50390625" style="4" customWidth="1"/>
    <col min="8" max="8" width="11.25390625" style="5" customWidth="1"/>
    <col min="9" max="9" width="14.25390625" style="6" customWidth="1"/>
    <col min="10" max="10" width="15.625" style="6" customWidth="1"/>
    <col min="11" max="11" width="2.00390625" style="6" customWidth="1"/>
    <col min="12" max="12" width="9.50390625" style="6" customWidth="1"/>
    <col min="13" max="16384" width="9.00390625" style="6" customWidth="1"/>
  </cols>
  <sheetData>
    <row r="2" spans="1:10" ht="12.7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1:10" ht="14.25" customHeight="1">
      <c r="A3" s="9"/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>
      <c r="A4" s="9"/>
      <c r="B4" s="8"/>
      <c r="C4" s="8"/>
      <c r="D4" s="8"/>
      <c r="E4" s="8"/>
      <c r="F4" s="8"/>
      <c r="G4" s="8"/>
      <c r="H4" s="8"/>
      <c r="I4" s="8"/>
      <c r="J4" s="8"/>
    </row>
    <row r="5" spans="1:10" ht="19.5" customHeight="1">
      <c r="A5" s="10"/>
      <c r="B5" s="11"/>
      <c r="C5" s="11"/>
      <c r="D5" s="11"/>
      <c r="E5" s="10"/>
      <c r="F5" s="10"/>
      <c r="G5" s="12"/>
      <c r="H5" s="12"/>
      <c r="I5" s="10"/>
      <c r="J5" s="10"/>
    </row>
    <row r="6" spans="1:10" ht="19.5" customHeight="1">
      <c r="A6" s="13"/>
      <c r="B6" s="14" t="s">
        <v>1</v>
      </c>
      <c r="C6" s="15"/>
      <c r="D6" s="15"/>
      <c r="E6" s="16"/>
      <c r="F6" s="17"/>
      <c r="G6" s="18"/>
      <c r="H6" s="19"/>
      <c r="I6" s="20"/>
      <c r="J6" s="20"/>
    </row>
    <row r="7" spans="1:10" ht="19.5" customHeight="1">
      <c r="A7" s="13"/>
      <c r="B7" s="14" t="s">
        <v>2</v>
      </c>
      <c r="C7" s="15"/>
      <c r="D7" s="15"/>
      <c r="E7" s="16"/>
      <c r="F7" s="21" t="s">
        <v>3</v>
      </c>
      <c r="G7" s="21"/>
      <c r="H7" s="21"/>
      <c r="I7" s="21"/>
      <c r="J7" s="21"/>
    </row>
    <row r="8" spans="1:10" ht="19.5" customHeight="1">
      <c r="A8" s="22"/>
      <c r="B8" s="14" t="s">
        <v>4</v>
      </c>
      <c r="C8" s="22"/>
      <c r="D8" s="22"/>
      <c r="E8" s="22"/>
      <c r="F8" s="22"/>
      <c r="G8" s="22"/>
      <c r="H8" s="22"/>
      <c r="I8" s="22"/>
      <c r="J8" s="22"/>
    </row>
    <row r="9" ht="19.5" customHeight="1">
      <c r="J9" s="23"/>
    </row>
    <row r="10" spans="1:10" ht="19.5" customHeight="1">
      <c r="A10" s="24"/>
      <c r="B10" s="25"/>
      <c r="C10" s="25"/>
      <c r="D10" s="25"/>
      <c r="E10" s="26" t="s">
        <v>5</v>
      </c>
      <c r="F10" s="25" t="s">
        <v>6</v>
      </c>
      <c r="G10" s="27">
        <v>1</v>
      </c>
      <c r="H10" s="28"/>
      <c r="I10" s="29"/>
      <c r="J10" s="28">
        <f>J104</f>
        <v>317198.21399361</v>
      </c>
    </row>
    <row r="11" spans="1:10" ht="19.5" customHeight="1">
      <c r="A11" s="24"/>
      <c r="B11" s="24"/>
      <c r="C11" s="24"/>
      <c r="D11" s="24"/>
      <c r="E11" s="13"/>
      <c r="F11" s="24"/>
      <c r="G11" s="30"/>
      <c r="H11" s="31"/>
      <c r="I11" s="22"/>
      <c r="J11" s="32">
        <f>D107</f>
        <v>0</v>
      </c>
    </row>
    <row r="12" spans="1:10" ht="39">
      <c r="A12" s="33"/>
      <c r="B12" s="34" t="s">
        <v>7</v>
      </c>
      <c r="C12" s="35" t="s">
        <v>8</v>
      </c>
      <c r="D12" s="35" t="s">
        <v>9</v>
      </c>
      <c r="E12" s="35" t="s">
        <v>10</v>
      </c>
      <c r="F12" s="35" t="s">
        <v>11</v>
      </c>
      <c r="G12" s="36" t="s">
        <v>12</v>
      </c>
      <c r="H12" s="37" t="s">
        <v>13</v>
      </c>
      <c r="I12" s="37" t="s">
        <v>14</v>
      </c>
      <c r="J12" s="37" t="s">
        <v>15</v>
      </c>
    </row>
    <row r="13" spans="1:10" ht="19.5" customHeight="1">
      <c r="A13" s="38"/>
      <c r="B13" s="38"/>
      <c r="C13" s="38"/>
      <c r="D13" s="38"/>
      <c r="E13" s="39"/>
      <c r="F13" s="38"/>
      <c r="I13" s="33"/>
      <c r="J13" s="33"/>
    </row>
    <row r="14" spans="1:10" ht="19.5" customHeight="1">
      <c r="A14" s="38"/>
      <c r="B14" s="40">
        <v>1</v>
      </c>
      <c r="C14" s="40"/>
      <c r="D14" s="40"/>
      <c r="E14" s="41" t="s">
        <v>16</v>
      </c>
      <c r="F14" s="41"/>
      <c r="G14" s="42"/>
      <c r="H14" s="43"/>
      <c r="I14" s="41"/>
      <c r="J14" s="44"/>
    </row>
    <row r="15" spans="1:10" ht="19.5" customHeight="1" outlineLevel="1">
      <c r="A15" s="38"/>
      <c r="B15" s="45" t="s">
        <v>17</v>
      </c>
      <c r="C15" s="45" t="s">
        <v>18</v>
      </c>
      <c r="D15" s="46" t="s">
        <v>19</v>
      </c>
      <c r="E15" s="47" t="s">
        <v>20</v>
      </c>
      <c r="F15" s="45" t="s">
        <v>21</v>
      </c>
      <c r="G15" s="48">
        <v>6</v>
      </c>
      <c r="H15" s="49">
        <v>322.88</v>
      </c>
      <c r="I15" s="50">
        <f>(H15*0.2247+H15)</f>
        <v>395.431136</v>
      </c>
      <c r="J15" s="50">
        <f>G15*I15</f>
        <v>2372.586816</v>
      </c>
    </row>
    <row r="16" spans="1:10" ht="19.5" customHeight="1" outlineLevel="1">
      <c r="A16" s="38"/>
      <c r="B16" s="45" t="s">
        <v>22</v>
      </c>
      <c r="C16" s="45" t="s">
        <v>23</v>
      </c>
      <c r="D16" s="51" t="s">
        <v>24</v>
      </c>
      <c r="E16" s="47" t="s">
        <v>25</v>
      </c>
      <c r="F16" s="45" t="s">
        <v>21</v>
      </c>
      <c r="G16" s="48">
        <v>358.05</v>
      </c>
      <c r="H16" s="48">
        <v>8.97</v>
      </c>
      <c r="I16" s="50">
        <f>(H16*0.2247+H16)</f>
        <v>10.985559</v>
      </c>
      <c r="J16" s="50">
        <f>G16*I16</f>
        <v>3933.3793999500003</v>
      </c>
    </row>
    <row r="17" spans="1:10" ht="19.5" customHeight="1" outlineLevel="1">
      <c r="A17" s="38"/>
      <c r="B17" s="45" t="s">
        <v>26</v>
      </c>
      <c r="C17" s="45" t="s">
        <v>27</v>
      </c>
      <c r="D17" s="51" t="s">
        <v>24</v>
      </c>
      <c r="E17" s="47" t="s">
        <v>28</v>
      </c>
      <c r="F17" s="45" t="s">
        <v>29</v>
      </c>
      <c r="G17" s="49">
        <v>16.72</v>
      </c>
      <c r="H17" s="48">
        <v>165.22</v>
      </c>
      <c r="I17" s="50">
        <f>(H17*0.2247+H17)</f>
        <v>202.344934</v>
      </c>
      <c r="J17" s="50">
        <f>G17*I17</f>
        <v>3383.2072964799995</v>
      </c>
    </row>
    <row r="18" spans="1:10" ht="19.5" customHeight="1" outlineLevel="1">
      <c r="A18" s="38"/>
      <c r="B18" s="52"/>
      <c r="C18" s="53"/>
      <c r="D18" s="53"/>
      <c r="E18" s="53"/>
      <c r="F18" s="53"/>
      <c r="G18" s="53"/>
      <c r="H18" s="54" t="s">
        <v>30</v>
      </c>
      <c r="I18" s="55"/>
      <c r="J18" s="56">
        <f>SUM(J15:J17)</f>
        <v>9689.17351243</v>
      </c>
    </row>
    <row r="19" spans="1:10" ht="19.5" customHeight="1">
      <c r="A19" s="38"/>
      <c r="B19" s="38"/>
      <c r="C19" s="38"/>
      <c r="D19" s="38"/>
      <c r="E19" s="39"/>
      <c r="F19" s="38"/>
      <c r="I19" s="33"/>
      <c r="J19" s="23"/>
    </row>
    <row r="20" spans="1:10" ht="19.5" customHeight="1">
      <c r="A20" s="38"/>
      <c r="B20" s="40">
        <v>2</v>
      </c>
      <c r="C20" s="40"/>
      <c r="D20" s="40"/>
      <c r="E20" s="41" t="s">
        <v>31</v>
      </c>
      <c r="F20" s="41"/>
      <c r="G20" s="42"/>
      <c r="H20" s="43"/>
      <c r="I20" s="41"/>
      <c r="J20" s="44"/>
    </row>
    <row r="21" spans="1:10" ht="19.5" customHeight="1" outlineLevel="1">
      <c r="A21" s="38"/>
      <c r="B21" s="57" t="s">
        <v>32</v>
      </c>
      <c r="C21" s="58"/>
      <c r="D21" s="58"/>
      <c r="E21" s="59" t="s">
        <v>33</v>
      </c>
      <c r="F21" s="58"/>
      <c r="G21" s="48" t="s">
        <v>34</v>
      </c>
      <c r="H21" s="48"/>
      <c r="I21" s="50"/>
      <c r="J21" s="50"/>
    </row>
    <row r="22" spans="1:10" ht="19.5" customHeight="1" outlineLevel="1">
      <c r="A22" s="38"/>
      <c r="B22" s="58" t="s">
        <v>35</v>
      </c>
      <c r="C22" s="58">
        <v>93358</v>
      </c>
      <c r="D22" s="58" t="s">
        <v>19</v>
      </c>
      <c r="E22" s="60" t="s">
        <v>36</v>
      </c>
      <c r="F22" s="58" t="s">
        <v>37</v>
      </c>
      <c r="G22" s="48">
        <v>20.98</v>
      </c>
      <c r="H22" s="48">
        <v>78.28</v>
      </c>
      <c r="I22" s="50">
        <f>(H22*0.2247+H22)</f>
        <v>95.869516</v>
      </c>
      <c r="J22" s="50">
        <f>G22*I22</f>
        <v>2011.34244568</v>
      </c>
    </row>
    <row r="23" spans="1:10" ht="19.5" customHeight="1" outlineLevel="1">
      <c r="A23" s="38"/>
      <c r="B23" s="58" t="s">
        <v>38</v>
      </c>
      <c r="C23" s="61">
        <v>96995</v>
      </c>
      <c r="D23" s="58" t="s">
        <v>19</v>
      </c>
      <c r="E23" s="60" t="s">
        <v>39</v>
      </c>
      <c r="F23" s="58" t="s">
        <v>37</v>
      </c>
      <c r="G23" s="48">
        <v>5.58</v>
      </c>
      <c r="H23" s="48">
        <v>47.46</v>
      </c>
      <c r="I23" s="50">
        <f>(H23*0.2247+H23)</f>
        <v>58.124262</v>
      </c>
      <c r="J23" s="50">
        <f>G23*I23</f>
        <v>324.33338196</v>
      </c>
    </row>
    <row r="24" spans="1:10" ht="19.5" customHeight="1" outlineLevel="1">
      <c r="A24" s="38"/>
      <c r="B24" s="52"/>
      <c r="C24" s="53"/>
      <c r="D24" s="53"/>
      <c r="E24" s="53"/>
      <c r="F24" s="53"/>
      <c r="G24" s="53"/>
      <c r="H24" s="54" t="s">
        <v>30</v>
      </c>
      <c r="I24" s="55"/>
      <c r="J24" s="56">
        <f>SUM(J22:J23)</f>
        <v>2335.67582764</v>
      </c>
    </row>
    <row r="25" spans="1:10" ht="19.5" customHeight="1">
      <c r="A25" s="38"/>
      <c r="B25" s="38"/>
      <c r="C25" s="38"/>
      <c r="D25" s="38"/>
      <c r="E25" s="39"/>
      <c r="F25" s="38"/>
      <c r="I25" s="33"/>
      <c r="J25" s="23"/>
    </row>
    <row r="26" spans="1:10" ht="19.5" customHeight="1">
      <c r="A26" s="38"/>
      <c r="B26" s="40">
        <v>3</v>
      </c>
      <c r="C26" s="40"/>
      <c r="D26" s="40"/>
      <c r="E26" s="41" t="s">
        <v>40</v>
      </c>
      <c r="F26" s="41"/>
      <c r="G26" s="42"/>
      <c r="H26" s="43"/>
      <c r="I26" s="41"/>
      <c r="J26" s="44"/>
    </row>
    <row r="27" spans="1:10" ht="19.5" customHeight="1" outlineLevel="1">
      <c r="A27" s="38"/>
      <c r="B27" s="25" t="s">
        <v>41</v>
      </c>
      <c r="C27" s="25"/>
      <c r="D27" s="25"/>
      <c r="E27" s="62" t="s">
        <v>42</v>
      </c>
      <c r="F27" s="63"/>
      <c r="G27" s="64"/>
      <c r="H27" s="48"/>
      <c r="I27" s="50"/>
      <c r="J27" s="50"/>
    </row>
    <row r="28" spans="1:10" ht="19.5" customHeight="1" outlineLevel="1">
      <c r="A28" s="38"/>
      <c r="B28" s="45" t="s">
        <v>43</v>
      </c>
      <c r="C28" s="45">
        <v>90877</v>
      </c>
      <c r="D28" s="58" t="s">
        <v>19</v>
      </c>
      <c r="E28" s="47" t="s">
        <v>44</v>
      </c>
      <c r="F28" s="45" t="s">
        <v>45</v>
      </c>
      <c r="G28" s="48">
        <v>352</v>
      </c>
      <c r="H28" s="48">
        <v>39.16</v>
      </c>
      <c r="I28" s="50">
        <f>(H28*0.2247+H28)</f>
        <v>47.95925199999999</v>
      </c>
      <c r="J28" s="50">
        <f>G28*I28</f>
        <v>16881.656703999997</v>
      </c>
    </row>
    <row r="29" spans="1:10" ht="19.5" customHeight="1" outlineLevel="1">
      <c r="A29" s="38"/>
      <c r="B29" s="45" t="s">
        <v>46</v>
      </c>
      <c r="C29" s="45">
        <v>94103</v>
      </c>
      <c r="D29" s="58" t="s">
        <v>19</v>
      </c>
      <c r="E29" s="47" t="s">
        <v>47</v>
      </c>
      <c r="F29" s="45" t="s">
        <v>37</v>
      </c>
      <c r="G29" s="48">
        <v>1.57</v>
      </c>
      <c r="H29" s="49">
        <v>211.31</v>
      </c>
      <c r="I29" s="50">
        <f>(H29*0.2247+H29)</f>
        <v>258.791357</v>
      </c>
      <c r="J29" s="50">
        <f>G29*I29</f>
        <v>406.30243049</v>
      </c>
    </row>
    <row r="30" spans="1:10" ht="19.5" customHeight="1" outlineLevel="1">
      <c r="A30" s="38"/>
      <c r="B30" s="45" t="s">
        <v>48</v>
      </c>
      <c r="C30" s="45">
        <v>96530</v>
      </c>
      <c r="D30" s="58" t="s">
        <v>19</v>
      </c>
      <c r="E30" s="60" t="s">
        <v>49</v>
      </c>
      <c r="F30" s="45" t="s">
        <v>50</v>
      </c>
      <c r="G30" s="48">
        <v>89.42</v>
      </c>
      <c r="H30" s="48">
        <v>109.24</v>
      </c>
      <c r="I30" s="50">
        <f>(H30*0.2247+H30)</f>
        <v>133.786228</v>
      </c>
      <c r="J30" s="50">
        <f>G30*I30</f>
        <v>11963.16450776</v>
      </c>
    </row>
    <row r="31" spans="1:10" ht="30" customHeight="1" outlineLevel="1">
      <c r="A31" s="38"/>
      <c r="B31" s="45" t="s">
        <v>51</v>
      </c>
      <c r="C31" s="45">
        <v>92763</v>
      </c>
      <c r="D31" s="58" t="s">
        <v>19</v>
      </c>
      <c r="E31" s="60" t="s">
        <v>52</v>
      </c>
      <c r="F31" s="45" t="s">
        <v>53</v>
      </c>
      <c r="G31" s="48">
        <v>948.6</v>
      </c>
      <c r="H31" s="48">
        <v>6.24</v>
      </c>
      <c r="I31" s="50">
        <f>(H31*0.2247+H31)</f>
        <v>7.6421280000000005</v>
      </c>
      <c r="J31" s="50">
        <f>G31*I31</f>
        <v>7249.322620800001</v>
      </c>
    </row>
    <row r="32" spans="1:10" ht="19.5" customHeight="1" outlineLevel="1">
      <c r="A32" s="38"/>
      <c r="B32" s="45" t="s">
        <v>54</v>
      </c>
      <c r="C32" s="65">
        <v>94965</v>
      </c>
      <c r="D32" s="58" t="s">
        <v>19</v>
      </c>
      <c r="E32" s="66" t="s">
        <v>55</v>
      </c>
      <c r="F32" s="45" t="s">
        <v>37</v>
      </c>
      <c r="G32" s="48">
        <v>15.83</v>
      </c>
      <c r="H32" s="49">
        <v>297.45</v>
      </c>
      <c r="I32" s="50">
        <f>(H32*0.2247+H32)</f>
        <v>364.287015</v>
      </c>
      <c r="J32" s="50">
        <f>G32*I32</f>
        <v>5766.66344745</v>
      </c>
    </row>
    <row r="33" spans="1:10" ht="19.5" customHeight="1" outlineLevel="1">
      <c r="A33" s="38"/>
      <c r="B33" s="52"/>
      <c r="C33" s="53"/>
      <c r="D33" s="53"/>
      <c r="E33" s="53"/>
      <c r="F33" s="53"/>
      <c r="G33" s="53"/>
      <c r="H33" s="54" t="s">
        <v>30</v>
      </c>
      <c r="I33" s="55"/>
      <c r="J33" s="56">
        <f>SUM(J28:J32)</f>
        <v>42267.10971049999</v>
      </c>
    </row>
    <row r="34" spans="1:10" ht="19.5" customHeight="1">
      <c r="A34" s="38"/>
      <c r="B34" s="38"/>
      <c r="C34" s="38"/>
      <c r="D34" s="38"/>
      <c r="E34" s="39"/>
      <c r="F34" s="38"/>
      <c r="I34" s="33"/>
      <c r="J34" s="23"/>
    </row>
    <row r="35" spans="1:10" ht="19.5" customHeight="1">
      <c r="A35" s="38"/>
      <c r="B35" s="40">
        <v>4</v>
      </c>
      <c r="C35" s="40"/>
      <c r="D35" s="40"/>
      <c r="E35" s="41" t="s">
        <v>56</v>
      </c>
      <c r="F35" s="41"/>
      <c r="G35" s="43"/>
      <c r="H35" s="43"/>
      <c r="I35" s="41"/>
      <c r="J35" s="44"/>
    </row>
    <row r="36" spans="1:10" ht="19.5" customHeight="1" outlineLevel="1">
      <c r="A36" s="38"/>
      <c r="B36" s="25" t="s">
        <v>57</v>
      </c>
      <c r="C36" s="25"/>
      <c r="D36" s="25"/>
      <c r="E36" s="67" t="s">
        <v>58</v>
      </c>
      <c r="F36" s="63"/>
      <c r="G36" s="64"/>
      <c r="H36" s="48"/>
      <c r="I36" s="50"/>
      <c r="J36" s="50"/>
    </row>
    <row r="37" spans="1:10" ht="29.25" customHeight="1" outlineLevel="1">
      <c r="A37" s="38"/>
      <c r="B37" s="45" t="s">
        <v>59</v>
      </c>
      <c r="C37" s="45">
        <v>92265</v>
      </c>
      <c r="D37" s="58" t="s">
        <v>19</v>
      </c>
      <c r="E37" s="60" t="s">
        <v>60</v>
      </c>
      <c r="F37" s="45" t="s">
        <v>50</v>
      </c>
      <c r="G37" s="68">
        <v>139.2</v>
      </c>
      <c r="H37" s="69">
        <v>72.67</v>
      </c>
      <c r="I37" s="70">
        <f>(H37*0.2247+H37)</f>
        <v>88.99894900000001</v>
      </c>
      <c r="J37" s="71">
        <f>G37*I37</f>
        <v>12388.6537008</v>
      </c>
    </row>
    <row r="38" spans="1:10" ht="25.5" outlineLevel="1">
      <c r="A38" s="38"/>
      <c r="B38" s="45" t="s">
        <v>61</v>
      </c>
      <c r="C38" s="45">
        <v>92763</v>
      </c>
      <c r="D38" s="58" t="s">
        <v>19</v>
      </c>
      <c r="E38" s="60" t="s">
        <v>62</v>
      </c>
      <c r="F38" s="45" t="s">
        <v>53</v>
      </c>
      <c r="G38" s="68">
        <v>961.92</v>
      </c>
      <c r="H38" s="68">
        <v>6.24</v>
      </c>
      <c r="I38" s="70">
        <f>(H38*0.2247+H38)</f>
        <v>7.6421280000000005</v>
      </c>
      <c r="J38" s="71">
        <f>G38*I38</f>
        <v>7351.11576576</v>
      </c>
    </row>
    <row r="39" spans="1:10" ht="25.5" outlineLevel="1">
      <c r="A39" s="38"/>
      <c r="B39" s="45" t="s">
        <v>63</v>
      </c>
      <c r="C39" s="65">
        <v>94965</v>
      </c>
      <c r="D39" s="58" t="s">
        <v>19</v>
      </c>
      <c r="E39" s="66" t="s">
        <v>64</v>
      </c>
      <c r="F39" s="45" t="s">
        <v>37</v>
      </c>
      <c r="G39" s="68">
        <v>12.96</v>
      </c>
      <c r="H39" s="69">
        <v>297.45</v>
      </c>
      <c r="I39" s="70">
        <f>(H39*0.2247+H39)</f>
        <v>364.287015</v>
      </c>
      <c r="J39" s="71">
        <f>G39*I39</f>
        <v>4721.159714400001</v>
      </c>
    </row>
    <row r="40" spans="1:10" ht="19.5" customHeight="1" outlineLevel="1">
      <c r="A40" s="38"/>
      <c r="B40" s="25" t="s">
        <v>65</v>
      </c>
      <c r="C40" s="25"/>
      <c r="D40" s="25"/>
      <c r="E40" s="67" t="s">
        <v>66</v>
      </c>
      <c r="F40" s="63"/>
      <c r="G40" s="68" t="s">
        <v>34</v>
      </c>
      <c r="H40" s="68"/>
      <c r="I40" s="70"/>
      <c r="J40" s="71"/>
    </row>
    <row r="41" spans="1:10" ht="25.5" outlineLevel="1">
      <c r="A41" s="38"/>
      <c r="B41" s="45" t="s">
        <v>67</v>
      </c>
      <c r="C41" s="45">
        <v>92449</v>
      </c>
      <c r="D41" s="58" t="s">
        <v>19</v>
      </c>
      <c r="E41" s="60" t="s">
        <v>68</v>
      </c>
      <c r="F41" s="45" t="s">
        <v>50</v>
      </c>
      <c r="G41" s="69">
        <v>20.94</v>
      </c>
      <c r="H41" s="69">
        <v>155.82</v>
      </c>
      <c r="I41" s="70">
        <f>(H41*0.2247+H41)</f>
        <v>190.832754</v>
      </c>
      <c r="J41" s="71">
        <f>G41*I41</f>
        <v>3996.03786876</v>
      </c>
    </row>
    <row r="42" spans="1:10" ht="25.5" outlineLevel="1">
      <c r="A42" s="38"/>
      <c r="B42" s="45" t="s">
        <v>69</v>
      </c>
      <c r="C42" s="45">
        <v>92763</v>
      </c>
      <c r="D42" s="58" t="s">
        <v>19</v>
      </c>
      <c r="E42" s="60" t="s">
        <v>62</v>
      </c>
      <c r="F42" s="45" t="s">
        <v>53</v>
      </c>
      <c r="G42" s="69">
        <v>256.6</v>
      </c>
      <c r="H42" s="68">
        <v>6.24</v>
      </c>
      <c r="I42" s="70">
        <f>(H42*0.2247+H42)</f>
        <v>7.6421280000000005</v>
      </c>
      <c r="J42" s="71">
        <f>G42*I42</f>
        <v>1960.9700448000003</v>
      </c>
    </row>
    <row r="43" spans="1:10" ht="25.5" outlineLevel="1">
      <c r="A43" s="38"/>
      <c r="B43" s="45" t="s">
        <v>70</v>
      </c>
      <c r="C43" s="65">
        <v>94965</v>
      </c>
      <c r="D43" s="58" t="s">
        <v>19</v>
      </c>
      <c r="E43" s="66" t="s">
        <v>64</v>
      </c>
      <c r="F43" s="45" t="s">
        <v>37</v>
      </c>
      <c r="G43" s="69">
        <v>4</v>
      </c>
      <c r="H43" s="69">
        <v>297.45</v>
      </c>
      <c r="I43" s="70">
        <f>(H43*0.2247+H43)</f>
        <v>364.287015</v>
      </c>
      <c r="J43" s="71">
        <f>G43*I43</f>
        <v>1457.14806</v>
      </c>
    </row>
    <row r="44" spans="1:10" ht="19.5" customHeight="1" outlineLevel="1">
      <c r="A44" s="38"/>
      <c r="B44" s="25" t="s">
        <v>71</v>
      </c>
      <c r="C44" s="25"/>
      <c r="D44" s="25"/>
      <c r="E44" s="67" t="s">
        <v>72</v>
      </c>
      <c r="F44" s="63"/>
      <c r="G44" s="68" t="s">
        <v>34</v>
      </c>
      <c r="H44" s="68"/>
      <c r="I44" s="70"/>
      <c r="J44" s="71"/>
    </row>
    <row r="45" spans="1:10" ht="30" customHeight="1" outlineLevel="1">
      <c r="A45" s="38"/>
      <c r="B45" s="45" t="s">
        <v>73</v>
      </c>
      <c r="C45" s="45">
        <v>93199</v>
      </c>
      <c r="D45" s="45" t="s">
        <v>19</v>
      </c>
      <c r="E45" s="60" t="s">
        <v>74</v>
      </c>
      <c r="F45" s="45" t="s">
        <v>45</v>
      </c>
      <c r="G45" s="68">
        <v>51.2</v>
      </c>
      <c r="H45" s="68">
        <v>25.83</v>
      </c>
      <c r="I45" s="70">
        <f>(H45*0.2247+H45)</f>
        <v>31.634000999999998</v>
      </c>
      <c r="J45" s="71">
        <f>G45*I45</f>
        <v>1619.6608512</v>
      </c>
    </row>
    <row r="46" spans="1:12" ht="19.5" customHeight="1" outlineLevel="1">
      <c r="A46" s="38"/>
      <c r="B46" s="52"/>
      <c r="C46" s="53"/>
      <c r="D46" s="53"/>
      <c r="E46" s="53"/>
      <c r="F46" s="53"/>
      <c r="G46" s="53"/>
      <c r="H46" s="54" t="s">
        <v>30</v>
      </c>
      <c r="I46" s="55"/>
      <c r="J46" s="72">
        <f>SUM(J37:J45)</f>
        <v>33494.74600572</v>
      </c>
      <c r="L46" s="73"/>
    </row>
    <row r="47" spans="1:10" ht="19.5" customHeight="1">
      <c r="A47" s="38"/>
      <c r="B47" s="38"/>
      <c r="C47" s="38"/>
      <c r="D47" s="38"/>
      <c r="E47" s="39"/>
      <c r="F47" s="38"/>
      <c r="I47" s="33"/>
      <c r="J47" s="23"/>
    </row>
    <row r="48" spans="1:10" ht="19.5" customHeight="1">
      <c r="A48" s="38"/>
      <c r="B48" s="40">
        <v>5</v>
      </c>
      <c r="C48" s="40"/>
      <c r="D48" s="40"/>
      <c r="E48" s="41" t="s">
        <v>75</v>
      </c>
      <c r="F48" s="41"/>
      <c r="G48" s="43"/>
      <c r="H48" s="43"/>
      <c r="I48" s="41"/>
      <c r="J48" s="44"/>
    </row>
    <row r="49" spans="1:10" ht="19.5" customHeight="1" outlineLevel="1">
      <c r="A49" s="38"/>
      <c r="B49" s="25" t="s">
        <v>76</v>
      </c>
      <c r="C49" s="57"/>
      <c r="D49" s="57"/>
      <c r="E49" s="59" t="s">
        <v>77</v>
      </c>
      <c r="F49" s="58"/>
      <c r="G49" s="48" t="s">
        <v>34</v>
      </c>
      <c r="H49" s="48"/>
      <c r="I49" s="50"/>
      <c r="J49" s="50"/>
    </row>
    <row r="50" spans="1:10" ht="30" customHeight="1" outlineLevel="1">
      <c r="A50" s="38"/>
      <c r="B50" s="58" t="s">
        <v>78</v>
      </c>
      <c r="C50" s="58">
        <v>95474</v>
      </c>
      <c r="D50" s="58" t="s">
        <v>19</v>
      </c>
      <c r="E50" s="60" t="s">
        <v>79</v>
      </c>
      <c r="F50" s="58" t="s">
        <v>37</v>
      </c>
      <c r="G50" s="48">
        <v>1.61</v>
      </c>
      <c r="H50" s="48">
        <v>615.83</v>
      </c>
      <c r="I50" s="50">
        <f>(H50*0.2247+H50)</f>
        <v>754.207001</v>
      </c>
      <c r="J50" s="50">
        <f>G50*I50</f>
        <v>1214.2732716100002</v>
      </c>
    </row>
    <row r="51" spans="1:10" ht="30" customHeight="1" outlineLevel="1">
      <c r="A51" s="38"/>
      <c r="B51" s="58" t="s">
        <v>80</v>
      </c>
      <c r="C51" s="58">
        <v>87461</v>
      </c>
      <c r="D51" s="58" t="s">
        <v>19</v>
      </c>
      <c r="E51" s="60" t="s">
        <v>81</v>
      </c>
      <c r="F51" s="58" t="s">
        <v>50</v>
      </c>
      <c r="G51" s="48">
        <v>158.76</v>
      </c>
      <c r="H51" s="48">
        <v>71.65</v>
      </c>
      <c r="I51" s="50">
        <f>(H51*0.2247+H51)</f>
        <v>87.74975500000001</v>
      </c>
      <c r="J51" s="50">
        <f>G51*I51</f>
        <v>13931.1511038</v>
      </c>
    </row>
    <row r="52" spans="1:10" ht="19.5" customHeight="1" outlineLevel="1">
      <c r="A52" s="38"/>
      <c r="B52" s="52"/>
      <c r="C52" s="53"/>
      <c r="D52" s="53"/>
      <c r="E52" s="53"/>
      <c r="F52" s="53"/>
      <c r="G52" s="53"/>
      <c r="H52" s="54" t="s">
        <v>30</v>
      </c>
      <c r="I52" s="55"/>
      <c r="J52" s="56">
        <f>SUM(J50:J51)</f>
        <v>15145.42437541</v>
      </c>
    </row>
    <row r="53" spans="1:10" ht="19.5" customHeight="1">
      <c r="A53" s="38"/>
      <c r="B53" s="38"/>
      <c r="C53" s="38"/>
      <c r="D53" s="38"/>
      <c r="E53" s="39"/>
      <c r="F53" s="38"/>
      <c r="I53" s="33"/>
      <c r="J53" s="23"/>
    </row>
    <row r="54" spans="1:10" ht="19.5" customHeight="1">
      <c r="A54" s="38"/>
      <c r="B54" s="40">
        <v>6</v>
      </c>
      <c r="C54" s="74"/>
      <c r="D54" s="74"/>
      <c r="E54" s="41" t="s">
        <v>82</v>
      </c>
      <c r="F54" s="41"/>
      <c r="G54" s="43"/>
      <c r="H54" s="43"/>
      <c r="I54" s="41"/>
      <c r="J54" s="44"/>
    </row>
    <row r="55" spans="1:10" ht="19.5" customHeight="1" outlineLevel="1">
      <c r="A55" s="38"/>
      <c r="B55" s="25" t="s">
        <v>83</v>
      </c>
      <c r="C55" s="58"/>
      <c r="D55" s="58"/>
      <c r="E55" s="59" t="s">
        <v>84</v>
      </c>
      <c r="F55" s="58"/>
      <c r="G55" s="48" t="s">
        <v>34</v>
      </c>
      <c r="H55" s="48"/>
      <c r="I55" s="50"/>
      <c r="J55" s="50"/>
    </row>
    <row r="56" spans="1:10" ht="27.75" customHeight="1" outlineLevel="1">
      <c r="A56" s="38"/>
      <c r="B56" s="58" t="s">
        <v>85</v>
      </c>
      <c r="C56" s="58">
        <v>91341</v>
      </c>
      <c r="D56" s="58" t="s">
        <v>19</v>
      </c>
      <c r="E56" s="60" t="s">
        <v>86</v>
      </c>
      <c r="F56" s="58" t="s">
        <v>50</v>
      </c>
      <c r="G56" s="48">
        <v>7.56</v>
      </c>
      <c r="H56" s="49">
        <v>402.22</v>
      </c>
      <c r="I56" s="50">
        <f>(H56*0.2247+H56)</f>
        <v>492.598834</v>
      </c>
      <c r="J56" s="50">
        <f>G56*I56</f>
        <v>3724.04718504</v>
      </c>
    </row>
    <row r="57" spans="1:11" s="75" customFormat="1" ht="19.5" customHeight="1" outlineLevel="1">
      <c r="A57" s="38"/>
      <c r="B57" s="25" t="s">
        <v>87</v>
      </c>
      <c r="C57" s="25"/>
      <c r="D57" s="25"/>
      <c r="E57" s="55" t="s">
        <v>88</v>
      </c>
      <c r="F57" s="55"/>
      <c r="G57" s="48" t="s">
        <v>34</v>
      </c>
      <c r="H57" s="48"/>
      <c r="I57" s="50"/>
      <c r="J57" s="50"/>
      <c r="K57" s="6"/>
    </row>
    <row r="58" spans="1:11" s="75" customFormat="1" ht="30" customHeight="1" outlineLevel="1">
      <c r="A58" s="38"/>
      <c r="B58" s="58" t="s">
        <v>89</v>
      </c>
      <c r="C58" s="58">
        <v>94585</v>
      </c>
      <c r="D58" s="58" t="s">
        <v>19</v>
      </c>
      <c r="E58" s="60" t="s">
        <v>90</v>
      </c>
      <c r="F58" s="58" t="s">
        <v>50</v>
      </c>
      <c r="G58" s="48">
        <v>24.3</v>
      </c>
      <c r="H58" s="48">
        <v>339.57</v>
      </c>
      <c r="I58" s="50">
        <f>(H58*0.2247+H58)</f>
        <v>415.871379</v>
      </c>
      <c r="J58" s="50">
        <f>G58*I58</f>
        <v>10105.6745097</v>
      </c>
      <c r="K58" s="6"/>
    </row>
    <row r="59" spans="1:11" s="75" customFormat="1" ht="30" customHeight="1" outlineLevel="1">
      <c r="A59" s="38"/>
      <c r="B59" s="58" t="s">
        <v>91</v>
      </c>
      <c r="C59" s="58">
        <v>94585</v>
      </c>
      <c r="D59" s="58" t="s">
        <v>19</v>
      </c>
      <c r="E59" s="60" t="s">
        <v>92</v>
      </c>
      <c r="F59" s="58" t="s">
        <v>50</v>
      </c>
      <c r="G59" s="48">
        <v>35.1</v>
      </c>
      <c r="H59" s="48">
        <v>339.57</v>
      </c>
      <c r="I59" s="50">
        <f>(H59*0.2247+H59)</f>
        <v>415.871379</v>
      </c>
      <c r="J59" s="50">
        <f>G59*I59</f>
        <v>14597.0854029</v>
      </c>
      <c r="K59" s="6"/>
    </row>
    <row r="60" spans="1:10" ht="19.5" customHeight="1" outlineLevel="1">
      <c r="A60" s="38"/>
      <c r="B60" s="52"/>
      <c r="C60" s="53"/>
      <c r="D60" s="53"/>
      <c r="E60" s="53"/>
      <c r="F60" s="53"/>
      <c r="G60" s="53"/>
      <c r="H60" s="54" t="s">
        <v>30</v>
      </c>
      <c r="I60" s="55"/>
      <c r="J60" s="56">
        <f>SUM(J55:J59)</f>
        <v>28426.807097639998</v>
      </c>
    </row>
    <row r="61" spans="1:10" ht="19.5" customHeight="1">
      <c r="A61" s="38"/>
      <c r="B61" s="38"/>
      <c r="C61" s="38"/>
      <c r="D61" s="38"/>
      <c r="E61" s="39"/>
      <c r="F61" s="38"/>
      <c r="I61" s="33"/>
      <c r="J61" s="23"/>
    </row>
    <row r="62" spans="1:10" ht="19.5" customHeight="1">
      <c r="A62" s="38"/>
      <c r="B62" s="38"/>
      <c r="C62" s="38"/>
      <c r="D62" s="38"/>
      <c r="E62" s="39"/>
      <c r="F62" s="38"/>
      <c r="I62" s="33"/>
      <c r="J62" s="23"/>
    </row>
    <row r="63" spans="1:10" ht="19.5" customHeight="1">
      <c r="A63" s="38"/>
      <c r="B63" s="40">
        <v>7</v>
      </c>
      <c r="C63" s="74"/>
      <c r="D63" s="74"/>
      <c r="E63" s="41" t="s">
        <v>93</v>
      </c>
      <c r="F63" s="41"/>
      <c r="G63" s="43"/>
      <c r="H63" s="43"/>
      <c r="I63" s="41"/>
      <c r="J63" s="44"/>
    </row>
    <row r="64" spans="1:10" ht="25.5" outlineLevel="1">
      <c r="A64" s="38"/>
      <c r="B64" s="58" t="s">
        <v>94</v>
      </c>
      <c r="C64" s="58">
        <v>92620</v>
      </c>
      <c r="D64" s="58" t="s">
        <v>19</v>
      </c>
      <c r="E64" s="60" t="s">
        <v>95</v>
      </c>
      <c r="F64" s="58" t="s">
        <v>11</v>
      </c>
      <c r="G64" s="48">
        <v>5</v>
      </c>
      <c r="H64" s="48">
        <v>1504.48</v>
      </c>
      <c r="I64" s="50">
        <f>(H64*0.2247+H64)</f>
        <v>1842.536656</v>
      </c>
      <c r="J64" s="50">
        <f>G64*I64</f>
        <v>9212.68328</v>
      </c>
    </row>
    <row r="65" spans="1:10" ht="30" customHeight="1" outlineLevel="1">
      <c r="A65" s="38"/>
      <c r="B65" s="58" t="s">
        <v>96</v>
      </c>
      <c r="C65" s="58">
        <v>92580</v>
      </c>
      <c r="D65" s="58" t="s">
        <v>19</v>
      </c>
      <c r="E65" s="60" t="s">
        <v>97</v>
      </c>
      <c r="F65" s="58" t="s">
        <v>50</v>
      </c>
      <c r="G65" s="48">
        <v>358.05</v>
      </c>
      <c r="H65" s="48">
        <v>36.32</v>
      </c>
      <c r="I65" s="50">
        <f>(H65*0.2247+H65)</f>
        <v>44.481104</v>
      </c>
      <c r="J65" s="50">
        <f>G65*I65</f>
        <v>15926.459287200001</v>
      </c>
    </row>
    <row r="66" spans="1:10" ht="30" customHeight="1" outlineLevel="1">
      <c r="A66" s="38"/>
      <c r="B66" s="58" t="s">
        <v>98</v>
      </c>
      <c r="C66" s="58">
        <v>94216</v>
      </c>
      <c r="D66" s="58" t="s">
        <v>19</v>
      </c>
      <c r="E66" s="60" t="s">
        <v>99</v>
      </c>
      <c r="F66" s="58" t="s">
        <v>50</v>
      </c>
      <c r="G66" s="48">
        <v>358.05</v>
      </c>
      <c r="H66" s="48">
        <v>147.55</v>
      </c>
      <c r="I66" s="50">
        <f>(H66*0.2247+H66)</f>
        <v>180.704485</v>
      </c>
      <c r="J66" s="50">
        <f>G66*I66</f>
        <v>64701.240854250005</v>
      </c>
    </row>
    <row r="67" spans="1:10" ht="19.5" customHeight="1" outlineLevel="1">
      <c r="A67" s="38"/>
      <c r="B67" s="58" t="s">
        <v>100</v>
      </c>
      <c r="C67" s="58">
        <v>75220</v>
      </c>
      <c r="D67" s="58" t="s">
        <v>19</v>
      </c>
      <c r="E67" s="60" t="s">
        <v>101</v>
      </c>
      <c r="F67" s="58" t="s">
        <v>45</v>
      </c>
      <c r="G67" s="48">
        <v>23.1</v>
      </c>
      <c r="H67" s="48">
        <v>46.99</v>
      </c>
      <c r="I67" s="50">
        <f>(H67*0.2247+H67)</f>
        <v>57.548653</v>
      </c>
      <c r="J67" s="50">
        <f>G67*I67</f>
        <v>1329.3738843</v>
      </c>
    </row>
    <row r="68" spans="1:10" ht="19.5" customHeight="1" outlineLevel="1">
      <c r="A68" s="38"/>
      <c r="B68" s="52"/>
      <c r="C68" s="53"/>
      <c r="D68" s="53"/>
      <c r="E68" s="53"/>
      <c r="F68" s="53"/>
      <c r="G68" s="53"/>
      <c r="H68" s="54" t="s">
        <v>30</v>
      </c>
      <c r="I68" s="55"/>
      <c r="J68" s="56">
        <f>SUM(J64:J67)</f>
        <v>91169.75730575001</v>
      </c>
    </row>
    <row r="69" spans="1:10" ht="19.5" customHeight="1">
      <c r="A69" s="38"/>
      <c r="B69" s="38"/>
      <c r="C69" s="38"/>
      <c r="D69" s="38"/>
      <c r="E69" s="39"/>
      <c r="F69" s="38"/>
      <c r="I69" s="33"/>
      <c r="J69" s="23"/>
    </row>
    <row r="70" spans="1:10" ht="19.5" customHeight="1">
      <c r="A70" s="38"/>
      <c r="B70" s="40">
        <v>8</v>
      </c>
      <c r="C70" s="40"/>
      <c r="D70" s="40"/>
      <c r="E70" s="41" t="s">
        <v>102</v>
      </c>
      <c r="F70" s="41"/>
      <c r="G70" s="43"/>
      <c r="H70" s="43"/>
      <c r="I70" s="41"/>
      <c r="J70" s="44"/>
    </row>
    <row r="71" spans="1:10" ht="19.5" customHeight="1" outlineLevel="1">
      <c r="A71" s="38"/>
      <c r="B71" s="58" t="s">
        <v>103</v>
      </c>
      <c r="C71" s="58" t="s">
        <v>104</v>
      </c>
      <c r="D71" s="58" t="s">
        <v>19</v>
      </c>
      <c r="E71" s="60" t="s">
        <v>105</v>
      </c>
      <c r="F71" s="58" t="s">
        <v>50</v>
      </c>
      <c r="G71" s="48">
        <v>27.2</v>
      </c>
      <c r="H71" s="48">
        <v>10.99</v>
      </c>
      <c r="I71" s="50">
        <f>(H71*0.2247+H71)</f>
        <v>13.459453</v>
      </c>
      <c r="J71" s="50">
        <f>G71*I71</f>
        <v>366.0971216</v>
      </c>
    </row>
    <row r="72" spans="1:10" ht="19.5" customHeight="1" outlineLevel="1">
      <c r="A72" s="38"/>
      <c r="B72" s="52"/>
      <c r="C72" s="53"/>
      <c r="D72" s="53"/>
      <c r="E72" s="53"/>
      <c r="F72" s="53"/>
      <c r="G72" s="53"/>
      <c r="H72" s="54" t="s">
        <v>30</v>
      </c>
      <c r="I72" s="55"/>
      <c r="J72" s="56">
        <f>SUM(J71)</f>
        <v>366.0971216</v>
      </c>
    </row>
    <row r="73" spans="1:10" ht="19.5" customHeight="1">
      <c r="A73" s="38"/>
      <c r="B73" s="38"/>
      <c r="C73" s="38"/>
      <c r="D73" s="38"/>
      <c r="E73" s="39"/>
      <c r="F73" s="38"/>
      <c r="I73" s="33"/>
      <c r="J73" s="23"/>
    </row>
    <row r="74" spans="1:10" ht="19.5" customHeight="1">
      <c r="A74" s="38"/>
      <c r="B74" s="40">
        <v>9</v>
      </c>
      <c r="C74" s="74"/>
      <c r="D74" s="74"/>
      <c r="E74" s="41" t="s">
        <v>106</v>
      </c>
      <c r="F74" s="41"/>
      <c r="G74" s="76"/>
      <c r="H74" s="43"/>
      <c r="I74" s="41"/>
      <c r="J74" s="44"/>
    </row>
    <row r="75" spans="1:10" ht="19.5" customHeight="1" outlineLevel="1">
      <c r="A75" s="38"/>
      <c r="B75" s="58" t="s">
        <v>107</v>
      </c>
      <c r="C75" s="58">
        <v>87878</v>
      </c>
      <c r="D75" s="58" t="s">
        <v>19</v>
      </c>
      <c r="E75" s="60" t="s">
        <v>108</v>
      </c>
      <c r="F75" s="58" t="s">
        <v>50</v>
      </c>
      <c r="G75" s="48">
        <v>424.12</v>
      </c>
      <c r="H75" s="49">
        <v>3.67</v>
      </c>
      <c r="I75" s="50">
        <f>(H75*0.2247+H75)</f>
        <v>4.494649</v>
      </c>
      <c r="J75" s="50">
        <f>G75*I75</f>
        <v>1906.27053388</v>
      </c>
    </row>
    <row r="76" spans="1:10" ht="19.5" customHeight="1" outlineLevel="1">
      <c r="A76" s="38"/>
      <c r="B76" s="58" t="s">
        <v>109</v>
      </c>
      <c r="C76" s="58">
        <v>87535</v>
      </c>
      <c r="D76" s="58" t="s">
        <v>19</v>
      </c>
      <c r="E76" s="60" t="s">
        <v>110</v>
      </c>
      <c r="F76" s="58" t="s">
        <v>50</v>
      </c>
      <c r="G76" s="48">
        <v>212.06</v>
      </c>
      <c r="H76" s="49">
        <v>23.5</v>
      </c>
      <c r="I76" s="50">
        <f>(H76*0.2247+H76)</f>
        <v>28.780450000000002</v>
      </c>
      <c r="J76" s="50">
        <f>G76*I76</f>
        <v>6103.182227</v>
      </c>
    </row>
    <row r="77" spans="1:10" ht="19.5" customHeight="1" outlineLevel="1">
      <c r="A77" s="38"/>
      <c r="B77" s="58" t="s">
        <v>109</v>
      </c>
      <c r="C77" s="58">
        <v>87535</v>
      </c>
      <c r="D77" s="58" t="s">
        <v>19</v>
      </c>
      <c r="E77" s="60" t="s">
        <v>111</v>
      </c>
      <c r="F77" s="58" t="s">
        <v>50</v>
      </c>
      <c r="G77" s="48">
        <v>212.06</v>
      </c>
      <c r="H77" s="48">
        <v>23.5</v>
      </c>
      <c r="I77" s="50">
        <f>(H77*0.2247+H77)</f>
        <v>28.780450000000002</v>
      </c>
      <c r="J77" s="50">
        <f>G77*I77</f>
        <v>6103.182227</v>
      </c>
    </row>
    <row r="78" spans="1:10" ht="30" customHeight="1" outlineLevel="1">
      <c r="A78" s="38"/>
      <c r="B78" s="58" t="s">
        <v>112</v>
      </c>
      <c r="C78" s="58">
        <v>87264</v>
      </c>
      <c r="D78" s="58" t="s">
        <v>19</v>
      </c>
      <c r="E78" s="60" t="s">
        <v>113</v>
      </c>
      <c r="F78" s="58" t="s">
        <v>50</v>
      </c>
      <c r="G78" s="48">
        <v>212.06</v>
      </c>
      <c r="H78" s="49">
        <v>51.49</v>
      </c>
      <c r="I78" s="50">
        <f>(H78*0.2247+H78)</f>
        <v>63.059803</v>
      </c>
      <c r="J78" s="50">
        <f>G78*I78</f>
        <v>13372.46182418</v>
      </c>
    </row>
    <row r="79" spans="1:10" ht="30" customHeight="1" outlineLevel="1">
      <c r="A79" s="38"/>
      <c r="B79" s="58" t="s">
        <v>114</v>
      </c>
      <c r="C79" s="58" t="s">
        <v>115</v>
      </c>
      <c r="D79" s="58" t="s">
        <v>19</v>
      </c>
      <c r="E79" s="60" t="s">
        <v>116</v>
      </c>
      <c r="F79" s="58" t="s">
        <v>45</v>
      </c>
      <c r="G79" s="48">
        <v>253.6</v>
      </c>
      <c r="H79" s="48">
        <v>33.37</v>
      </c>
      <c r="I79" s="50">
        <f>(H79*0.2247+H79)</f>
        <v>40.868238999999996</v>
      </c>
      <c r="J79" s="50">
        <f>G79*I79</f>
        <v>10364.1854104</v>
      </c>
    </row>
    <row r="80" spans="1:10" ht="19.5" customHeight="1" outlineLevel="1">
      <c r="A80" s="38"/>
      <c r="B80" s="52"/>
      <c r="C80" s="53"/>
      <c r="D80" s="53"/>
      <c r="E80" s="53"/>
      <c r="F80" s="53"/>
      <c r="G80" s="53"/>
      <c r="H80" s="54" t="s">
        <v>30</v>
      </c>
      <c r="I80" s="55"/>
      <c r="J80" s="56">
        <f>SUM(J75:J79)</f>
        <v>37849.28222246</v>
      </c>
    </row>
    <row r="81" spans="1:10" ht="19.5" customHeight="1">
      <c r="A81" s="38"/>
      <c r="B81" s="38"/>
      <c r="C81" s="38"/>
      <c r="D81" s="38"/>
      <c r="E81" s="39"/>
      <c r="F81" s="38"/>
      <c r="I81" s="33"/>
      <c r="J81" s="23"/>
    </row>
    <row r="82" spans="1:10" ht="19.5" customHeight="1">
      <c r="A82" s="38"/>
      <c r="B82" s="40">
        <v>10</v>
      </c>
      <c r="C82" s="40"/>
      <c r="D82" s="40"/>
      <c r="E82" s="41" t="s">
        <v>117</v>
      </c>
      <c r="F82" s="41"/>
      <c r="G82" s="43"/>
      <c r="H82" s="43"/>
      <c r="I82" s="41"/>
      <c r="J82" s="44"/>
    </row>
    <row r="83" spans="1:10" ht="19.5" customHeight="1" outlineLevel="1">
      <c r="A83" s="38"/>
      <c r="B83" s="58" t="s">
        <v>118</v>
      </c>
      <c r="C83" s="58">
        <v>87692</v>
      </c>
      <c r="D83" s="58" t="s">
        <v>19</v>
      </c>
      <c r="E83" s="60" t="s">
        <v>119</v>
      </c>
      <c r="F83" s="58" t="s">
        <v>50</v>
      </c>
      <c r="G83" s="49">
        <v>167.16</v>
      </c>
      <c r="H83" s="49">
        <v>41.07</v>
      </c>
      <c r="I83" s="50">
        <f>(H83*0.2247+H83)</f>
        <v>50.298429</v>
      </c>
      <c r="J83" s="50">
        <f>G83*I83</f>
        <v>8407.88539164</v>
      </c>
    </row>
    <row r="84" spans="1:10" ht="26.25" customHeight="1" outlineLevel="1">
      <c r="A84" s="38"/>
      <c r="B84" s="58" t="s">
        <v>120</v>
      </c>
      <c r="C84" s="58" t="s">
        <v>121</v>
      </c>
      <c r="D84" s="58" t="s">
        <v>19</v>
      </c>
      <c r="E84" s="60" t="s">
        <v>122</v>
      </c>
      <c r="F84" s="58" t="s">
        <v>50</v>
      </c>
      <c r="G84" s="49">
        <v>167.16</v>
      </c>
      <c r="H84" s="49">
        <v>148.84</v>
      </c>
      <c r="I84" s="50">
        <f>(H84*0.2247+H84)</f>
        <v>182.28434800000002</v>
      </c>
      <c r="J84" s="50">
        <f>G84*I84</f>
        <v>30470.651611680005</v>
      </c>
    </row>
    <row r="85" spans="1:11" s="79" customFormat="1" ht="19.5" customHeight="1" outlineLevel="1">
      <c r="A85" s="38"/>
      <c r="B85" s="58" t="s">
        <v>123</v>
      </c>
      <c r="C85" s="77" t="s">
        <v>124</v>
      </c>
      <c r="D85" s="78" t="s">
        <v>125</v>
      </c>
      <c r="E85" s="60" t="s">
        <v>126</v>
      </c>
      <c r="F85" s="58" t="s">
        <v>45</v>
      </c>
      <c r="G85" s="48">
        <v>39.6</v>
      </c>
      <c r="H85" s="48">
        <v>129.84</v>
      </c>
      <c r="I85" s="50">
        <f>(H85*0.2247+H85)</f>
        <v>159.015048</v>
      </c>
      <c r="J85" s="50">
        <f>G85*I85</f>
        <v>6296.9959008000005</v>
      </c>
      <c r="K85" s="6"/>
    </row>
    <row r="86" spans="1:10" ht="19.5" customHeight="1" outlineLevel="1">
      <c r="A86" s="38"/>
      <c r="B86" s="52"/>
      <c r="C86" s="53"/>
      <c r="D86" s="53"/>
      <c r="E86" s="53"/>
      <c r="F86" s="53"/>
      <c r="G86" s="53"/>
      <c r="H86" s="54" t="s">
        <v>30</v>
      </c>
      <c r="I86" s="55"/>
      <c r="J86" s="56">
        <f>SUM(J83:J85)</f>
        <v>45175.53290412</v>
      </c>
    </row>
    <row r="87" spans="1:10" ht="19.5" customHeight="1">
      <c r="A87" s="38"/>
      <c r="B87" s="38"/>
      <c r="C87" s="38"/>
      <c r="D87" s="38"/>
      <c r="E87" s="39"/>
      <c r="F87" s="38"/>
      <c r="I87" s="33"/>
      <c r="J87" s="23"/>
    </row>
    <row r="88" spans="1:11" s="79" customFormat="1" ht="19.5" customHeight="1">
      <c r="A88" s="38"/>
      <c r="B88" s="80">
        <v>11</v>
      </c>
      <c r="C88" s="80"/>
      <c r="D88" s="80"/>
      <c r="E88" s="41" t="s">
        <v>127</v>
      </c>
      <c r="F88" s="80"/>
      <c r="G88" s="81"/>
      <c r="H88" s="76"/>
      <c r="I88" s="82"/>
      <c r="J88" s="44"/>
      <c r="K88" s="6"/>
    </row>
    <row r="89" spans="1:11" s="79" customFormat="1" ht="19.5" customHeight="1" outlineLevel="1">
      <c r="A89" s="38"/>
      <c r="B89" s="45" t="s">
        <v>128</v>
      </c>
      <c r="C89" s="45" t="s">
        <v>129</v>
      </c>
      <c r="D89" s="83" t="s">
        <v>130</v>
      </c>
      <c r="E89" s="47" t="s">
        <v>131</v>
      </c>
      <c r="F89" s="45" t="s">
        <v>6</v>
      </c>
      <c r="G89" s="48">
        <v>8</v>
      </c>
      <c r="H89" s="48">
        <v>396.12</v>
      </c>
      <c r="I89" s="50">
        <f>(H89*0.2247+H89)</f>
        <v>485.128164</v>
      </c>
      <c r="J89" s="50">
        <f>G89*I89</f>
        <v>3881.025312</v>
      </c>
      <c r="K89" s="6"/>
    </row>
    <row r="90" spans="1:10" ht="19.5" customHeight="1" outlineLevel="1">
      <c r="A90" s="38"/>
      <c r="B90" s="52"/>
      <c r="C90" s="53"/>
      <c r="D90" s="53"/>
      <c r="E90" s="53"/>
      <c r="F90" s="53"/>
      <c r="G90" s="53"/>
      <c r="H90" s="54" t="s">
        <v>30</v>
      </c>
      <c r="I90" s="55"/>
      <c r="J90" s="56">
        <f>SUM(J89)</f>
        <v>3881.025312</v>
      </c>
    </row>
    <row r="91" spans="1:10" ht="19.5" customHeight="1">
      <c r="A91" s="38"/>
      <c r="B91" s="38"/>
      <c r="C91" s="38"/>
      <c r="D91" s="38"/>
      <c r="E91" s="39"/>
      <c r="F91" s="38"/>
      <c r="I91" s="33"/>
      <c r="J91" s="23"/>
    </row>
    <row r="92" spans="1:11" s="79" customFormat="1" ht="19.5" customHeight="1">
      <c r="A92" s="38"/>
      <c r="B92" s="80">
        <v>12</v>
      </c>
      <c r="C92" s="80"/>
      <c r="D92" s="80"/>
      <c r="E92" s="41" t="s">
        <v>132</v>
      </c>
      <c r="F92" s="84" t="s">
        <v>133</v>
      </c>
      <c r="G92" s="84"/>
      <c r="H92" s="84"/>
      <c r="I92" s="84"/>
      <c r="J92" s="84"/>
      <c r="K92" s="6"/>
    </row>
    <row r="93" spans="1:10" ht="19.5" customHeight="1">
      <c r="A93" s="38"/>
      <c r="B93" s="38"/>
      <c r="C93" s="38"/>
      <c r="D93" s="38"/>
      <c r="E93" s="39"/>
      <c r="F93" s="38"/>
      <c r="I93" s="33"/>
      <c r="J93" s="23"/>
    </row>
    <row r="94" spans="1:11" s="75" customFormat="1" ht="19.5" customHeight="1">
      <c r="A94" s="38"/>
      <c r="B94" s="40">
        <v>13</v>
      </c>
      <c r="C94" s="40"/>
      <c r="D94" s="40"/>
      <c r="E94" s="41" t="s">
        <v>134</v>
      </c>
      <c r="F94" s="41"/>
      <c r="G94" s="43"/>
      <c r="H94" s="43"/>
      <c r="I94" s="41"/>
      <c r="J94" s="44"/>
      <c r="K94" s="6"/>
    </row>
    <row r="95" spans="1:11" s="75" customFormat="1" ht="19.5" customHeight="1" outlineLevel="1">
      <c r="A95" s="38"/>
      <c r="B95" s="58" t="s">
        <v>135</v>
      </c>
      <c r="C95" s="58">
        <v>88485</v>
      </c>
      <c r="D95" s="58" t="s">
        <v>19</v>
      </c>
      <c r="E95" s="85" t="s">
        <v>136</v>
      </c>
      <c r="F95" s="58" t="s">
        <v>50</v>
      </c>
      <c r="G95" s="48">
        <v>212.06</v>
      </c>
      <c r="H95" s="49">
        <v>2.25</v>
      </c>
      <c r="I95" s="50">
        <f>(H95*0.2247+H95)</f>
        <v>2.755575</v>
      </c>
      <c r="J95" s="50">
        <f>G95*I95</f>
        <v>584.3472345</v>
      </c>
      <c r="K95" s="6"/>
    </row>
    <row r="96" spans="1:11" s="75" customFormat="1" ht="19.5" customHeight="1" outlineLevel="1">
      <c r="A96" s="38"/>
      <c r="B96" s="58" t="s">
        <v>137</v>
      </c>
      <c r="C96" s="58">
        <v>88489</v>
      </c>
      <c r="D96" s="58" t="s">
        <v>19</v>
      </c>
      <c r="E96" s="85" t="s">
        <v>138</v>
      </c>
      <c r="F96" s="58" t="s">
        <v>50</v>
      </c>
      <c r="G96" s="48">
        <v>212.06</v>
      </c>
      <c r="H96" s="49">
        <v>12.1</v>
      </c>
      <c r="I96" s="50">
        <f>(H96*0.2247+H96)</f>
        <v>14.81887</v>
      </c>
      <c r="J96" s="50">
        <f>G96*I96</f>
        <v>3142.4895722</v>
      </c>
      <c r="K96" s="6"/>
    </row>
    <row r="97" spans="1:10" ht="19.5" customHeight="1" outlineLevel="1">
      <c r="A97" s="38"/>
      <c r="B97" s="52"/>
      <c r="C97" s="53"/>
      <c r="D97" s="53"/>
      <c r="E97" s="53"/>
      <c r="F97" s="53"/>
      <c r="G97" s="53"/>
      <c r="H97" s="54" t="s">
        <v>30</v>
      </c>
      <c r="I97" s="55"/>
      <c r="J97" s="56">
        <f>SUM(J95:J96)</f>
        <v>3726.8368067</v>
      </c>
    </row>
    <row r="98" spans="1:10" ht="19.5" customHeight="1">
      <c r="A98" s="38"/>
      <c r="B98" s="38"/>
      <c r="C98" s="38"/>
      <c r="D98" s="38"/>
      <c r="E98" s="39"/>
      <c r="F98" s="38"/>
      <c r="I98" s="33"/>
      <c r="J98" s="23"/>
    </row>
    <row r="99" spans="1:11" s="75" customFormat="1" ht="19.5" customHeight="1">
      <c r="A99" s="38"/>
      <c r="B99" s="40">
        <v>14</v>
      </c>
      <c r="C99" s="40"/>
      <c r="D99" s="40"/>
      <c r="E99" s="41" t="s">
        <v>139</v>
      </c>
      <c r="F99" s="41"/>
      <c r="G99" s="43"/>
      <c r="H99" s="43"/>
      <c r="I99" s="41"/>
      <c r="J99" s="44"/>
      <c r="K99" s="6"/>
    </row>
    <row r="100" spans="1:11" s="75" customFormat="1" ht="19.5" customHeight="1" outlineLevel="1">
      <c r="A100" s="38"/>
      <c r="B100" s="58" t="s">
        <v>140</v>
      </c>
      <c r="C100" s="58" t="s">
        <v>141</v>
      </c>
      <c r="D100" s="86" t="s">
        <v>125</v>
      </c>
      <c r="E100" s="85" t="s">
        <v>142</v>
      </c>
      <c r="F100" s="58" t="s">
        <v>143</v>
      </c>
      <c r="G100" s="48">
        <v>4</v>
      </c>
      <c r="H100" s="48">
        <v>612.43</v>
      </c>
      <c r="I100" s="50">
        <f>(H100*0.2247+H100)</f>
        <v>750.043021</v>
      </c>
      <c r="J100" s="50">
        <f>G100*I100</f>
        <v>3000.172084</v>
      </c>
      <c r="K100" s="6"/>
    </row>
    <row r="101" spans="1:11" s="75" customFormat="1" ht="19.5" customHeight="1" outlineLevel="1">
      <c r="A101" s="38"/>
      <c r="B101" s="58" t="s">
        <v>144</v>
      </c>
      <c r="C101" s="58" t="s">
        <v>145</v>
      </c>
      <c r="D101" s="58" t="s">
        <v>19</v>
      </c>
      <c r="E101" s="85" t="s">
        <v>146</v>
      </c>
      <c r="F101" s="58" t="s">
        <v>50</v>
      </c>
      <c r="G101" s="48">
        <v>271.06</v>
      </c>
      <c r="H101" s="48">
        <v>2.02</v>
      </c>
      <c r="I101" s="50">
        <f>(H101*0.2247+H101)</f>
        <v>2.473894</v>
      </c>
      <c r="J101" s="50">
        <f>G101*I101</f>
        <v>670.5737076400001</v>
      </c>
      <c r="K101" s="6"/>
    </row>
    <row r="102" spans="1:10" ht="19.5" customHeight="1" outlineLevel="1">
      <c r="A102" s="38"/>
      <c r="B102" s="52"/>
      <c r="C102" s="53"/>
      <c r="D102" s="53"/>
      <c r="E102" s="53"/>
      <c r="F102" s="53"/>
      <c r="G102" s="53"/>
      <c r="H102" s="54" t="s">
        <v>30</v>
      </c>
      <c r="I102" s="55"/>
      <c r="J102" s="56">
        <f>SUM(J100:J101)</f>
        <v>3670.74579164</v>
      </c>
    </row>
    <row r="103" spans="1:10" ht="19.5" customHeight="1">
      <c r="A103" s="38"/>
      <c r="B103" s="38"/>
      <c r="C103" s="38"/>
      <c r="D103" s="38"/>
      <c r="E103" s="39"/>
      <c r="F103" s="38"/>
      <c r="I103" s="33"/>
      <c r="J103" s="23"/>
    </row>
    <row r="104" spans="1:10" ht="19.5" customHeight="1">
      <c r="A104" s="38"/>
      <c r="B104" s="87"/>
      <c r="C104" s="88"/>
      <c r="D104" s="88"/>
      <c r="E104" s="88"/>
      <c r="F104" s="88"/>
      <c r="G104" s="88"/>
      <c r="H104" s="89" t="s">
        <v>147</v>
      </c>
      <c r="I104" s="90"/>
      <c r="J104" s="44">
        <f>(J18+J24+J33+J46+J52+J60+J68+J72+J80+J86+J90+J97+J102)</f>
        <v>317198.21399361</v>
      </c>
    </row>
    <row r="112" ht="10.5" customHeight="1"/>
  </sheetData>
  <sheetProtection selectLockedCells="1" selectUnlockedCells="1"/>
  <autoFilter ref="B12:K104"/>
  <mergeCells count="3">
    <mergeCell ref="B2:J4"/>
    <mergeCell ref="F7:J7"/>
    <mergeCell ref="F92:J92"/>
  </mergeCells>
  <conditionalFormatting sqref="G12:I12 G99:I99 I18 I24 I33 I46 I52 I60 I68 I72 I80 I86 I90 I102">
    <cfRule type="cellIs" priority="1" dxfId="0" operator="equal" stopIfTrue="1">
      <formula>0</formula>
    </cfRule>
  </conditionalFormatting>
  <conditionalFormatting sqref="G94:I94">
    <cfRule type="cellIs" priority="2" dxfId="0" operator="equal" stopIfTrue="1">
      <formula>0</formula>
    </cfRule>
  </conditionalFormatting>
  <conditionalFormatting sqref="I97">
    <cfRule type="cellIs" priority="3" dxfId="0" operator="equal" stopIfTrue="1">
      <formula>0</formula>
    </cfRule>
  </conditionalFormatting>
  <printOptions horizontalCentered="1" verticalCentered="1"/>
  <pageMargins left="0.27569444444444446" right="0.3541666666666667" top="1.18125" bottom="0.3145833333333333" header="0.5118055555555555" footer="0.19652777777777777"/>
  <pageSetup fitToHeight="0" fitToWidth="1" horizontalDpi="300" verticalDpi="300" orientation="portrait" paperSize="9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75" zoomScaleNormal="75" workbookViewId="0" topLeftCell="A1">
      <pane ySplit="65535" topLeftCell="A1" activePane="topLeft" state="split"/>
      <selection pane="topLeft" activeCell="E35" sqref="E35"/>
      <selection pane="bottomLeft" activeCell="A1" sqref="A1"/>
    </sheetView>
  </sheetViews>
  <sheetFormatPr defaultColWidth="9.00390625" defaultRowHeight="14.25"/>
  <cols>
    <col min="2" max="2" width="56.375" style="0" customWidth="1"/>
    <col min="3" max="3" width="14.00390625" style="0" customWidth="1"/>
    <col min="4" max="4" width="9.25390625" style="0" customWidth="1"/>
    <col min="5" max="5" width="11.25390625" style="0" customWidth="1"/>
    <col min="6" max="12" width="12.625" style="0" customWidth="1"/>
    <col min="13" max="14" width="11.125" style="0" customWidth="1"/>
  </cols>
  <sheetData>
    <row r="1" spans="1:14" ht="14.25">
      <c r="A1" s="91" t="s">
        <v>148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2"/>
    </row>
    <row r="2" spans="1:14" ht="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2"/>
    </row>
    <row r="3" spans="1:14" ht="15">
      <c r="A3" s="93"/>
      <c r="B3" s="93"/>
      <c r="C3" s="94"/>
      <c r="D3" s="95"/>
      <c r="E3" s="96"/>
      <c r="F3" s="93"/>
      <c r="G3" s="93"/>
      <c r="H3" s="93"/>
      <c r="I3" s="97"/>
      <c r="J3" s="97"/>
      <c r="K3" s="97"/>
      <c r="L3" s="97"/>
      <c r="M3" s="97"/>
      <c r="N3" s="97"/>
    </row>
    <row r="4" spans="1:14" ht="14.25">
      <c r="A4" s="98" t="s">
        <v>149</v>
      </c>
      <c r="B4" s="99" t="s">
        <v>5</v>
      </c>
      <c r="C4" s="100"/>
      <c r="D4" s="101"/>
      <c r="E4" s="102"/>
      <c r="F4" s="103"/>
      <c r="G4" s="103"/>
      <c r="H4" s="101"/>
      <c r="I4" s="104"/>
      <c r="J4" s="104"/>
      <c r="K4" s="104"/>
      <c r="L4" s="105"/>
      <c r="M4" s="97"/>
      <c r="N4" s="97"/>
    </row>
    <row r="5" spans="1:14" ht="14.25">
      <c r="A5" s="106" t="s">
        <v>150</v>
      </c>
      <c r="B5" s="92"/>
      <c r="C5" s="94"/>
      <c r="D5" s="95"/>
      <c r="E5" s="107"/>
      <c r="F5" s="108"/>
      <c r="G5" s="93"/>
      <c r="H5" s="95"/>
      <c r="I5" s="97"/>
      <c r="J5" s="97"/>
      <c r="K5" s="97"/>
      <c r="L5" s="109"/>
      <c r="M5" s="97"/>
      <c r="N5" s="97"/>
    </row>
    <row r="6" spans="1:14" ht="15">
      <c r="A6" s="110" t="s">
        <v>151</v>
      </c>
      <c r="B6" s="111"/>
      <c r="C6" s="112"/>
      <c r="D6" s="113"/>
      <c r="E6" s="114"/>
      <c r="F6" s="115"/>
      <c r="G6" s="115"/>
      <c r="H6" s="113"/>
      <c r="I6" s="116"/>
      <c r="J6" s="116"/>
      <c r="K6" s="116"/>
      <c r="L6" s="117"/>
      <c r="M6" s="97"/>
      <c r="N6" s="97"/>
    </row>
    <row r="7" spans="1:14" ht="15">
      <c r="A7" s="92"/>
      <c r="B7" s="92"/>
      <c r="C7" s="94"/>
      <c r="D7" s="95"/>
      <c r="E7" s="107"/>
      <c r="F7" s="93"/>
      <c r="G7" s="93"/>
      <c r="H7" s="95"/>
      <c r="I7" s="97"/>
      <c r="J7" s="97"/>
      <c r="K7" s="97"/>
      <c r="L7" s="97"/>
      <c r="M7" s="97"/>
      <c r="N7" s="97"/>
    </row>
    <row r="8" spans="1:14" ht="15">
      <c r="A8" s="91" t="s">
        <v>152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92"/>
    </row>
    <row r="10" spans="1:12" ht="15">
      <c r="A10" s="118" t="s">
        <v>7</v>
      </c>
      <c r="B10" s="118" t="s">
        <v>10</v>
      </c>
      <c r="C10" s="118" t="s">
        <v>15</v>
      </c>
      <c r="D10" s="118" t="s">
        <v>153</v>
      </c>
      <c r="E10" s="118">
        <v>1</v>
      </c>
      <c r="F10" s="118">
        <v>2</v>
      </c>
      <c r="G10" s="118">
        <v>3</v>
      </c>
      <c r="H10" s="118">
        <v>4</v>
      </c>
      <c r="I10" s="118">
        <v>5</v>
      </c>
      <c r="J10" s="118">
        <v>6</v>
      </c>
      <c r="K10" s="119">
        <v>7</v>
      </c>
      <c r="L10" s="120">
        <v>8</v>
      </c>
    </row>
    <row r="11" spans="1:12" ht="14.25">
      <c r="A11" s="121"/>
      <c r="B11" s="122"/>
      <c r="C11" s="122"/>
      <c r="D11" s="122"/>
      <c r="E11" s="121"/>
      <c r="F11" s="121"/>
      <c r="G11" s="121"/>
      <c r="H11" s="121"/>
      <c r="I11" s="121"/>
      <c r="J11" s="121"/>
      <c r="K11" s="123"/>
      <c r="L11" s="121"/>
    </row>
    <row r="12" spans="1:12" ht="14.25">
      <c r="A12" s="124">
        <v>1</v>
      </c>
      <c r="B12" s="125" t="s">
        <v>16</v>
      </c>
      <c r="C12" s="126">
        <f>Planilha!J18</f>
        <v>9689.17351243</v>
      </c>
      <c r="D12" s="127"/>
      <c r="E12" s="128">
        <v>1</v>
      </c>
      <c r="F12" s="129"/>
      <c r="G12" s="130"/>
      <c r="H12" s="130"/>
      <c r="I12" s="130"/>
      <c r="J12" s="130"/>
      <c r="K12" s="131"/>
      <c r="L12" s="130"/>
    </row>
    <row r="13" spans="1:12" ht="14.25">
      <c r="A13" s="124"/>
      <c r="B13" s="132"/>
      <c r="C13" s="126"/>
      <c r="D13" s="127"/>
      <c r="E13" s="133">
        <f>E12*$C12</f>
        <v>9689.17351243</v>
      </c>
      <c r="F13" s="133"/>
      <c r="G13" s="130"/>
      <c r="H13" s="130"/>
      <c r="I13" s="130"/>
      <c r="J13" s="130"/>
      <c r="K13" s="131"/>
      <c r="L13" s="130"/>
    </row>
    <row r="14" spans="1:12" ht="14.25">
      <c r="A14" s="124">
        <v>2</v>
      </c>
      <c r="B14" s="134" t="s">
        <v>31</v>
      </c>
      <c r="C14" s="126">
        <f>Planilha!J24</f>
        <v>2335.67582764</v>
      </c>
      <c r="D14" s="127"/>
      <c r="E14" s="135">
        <v>0.8</v>
      </c>
      <c r="F14" s="135">
        <v>0.2</v>
      </c>
      <c r="G14" s="129"/>
      <c r="H14" s="130"/>
      <c r="I14" s="130"/>
      <c r="J14" s="130"/>
      <c r="K14" s="131"/>
      <c r="L14" s="130"/>
    </row>
    <row r="15" spans="1:12" ht="14.25">
      <c r="A15" s="124"/>
      <c r="B15" s="132"/>
      <c r="C15" s="126"/>
      <c r="D15" s="127"/>
      <c r="E15" s="133">
        <f>E14*$C14</f>
        <v>1868.540662112</v>
      </c>
      <c r="F15" s="133">
        <f>F14*$C14</f>
        <v>467.135165528</v>
      </c>
      <c r="G15" s="133"/>
      <c r="H15" s="130"/>
      <c r="I15" s="130"/>
      <c r="J15" s="130"/>
      <c r="K15" s="131"/>
      <c r="L15" s="130"/>
    </row>
    <row r="16" spans="1:12" ht="14.25">
      <c r="A16" s="124">
        <v>3</v>
      </c>
      <c r="B16" s="134" t="s">
        <v>154</v>
      </c>
      <c r="C16" s="126">
        <f>Planilha!J33</f>
        <v>42267.10971049999</v>
      </c>
      <c r="D16" s="127"/>
      <c r="E16" s="135">
        <v>0.15</v>
      </c>
      <c r="F16" s="135">
        <v>0.85</v>
      </c>
      <c r="G16" s="136"/>
      <c r="H16" s="130"/>
      <c r="I16" s="130"/>
      <c r="J16" s="130"/>
      <c r="K16" s="131"/>
      <c r="L16" s="130"/>
    </row>
    <row r="17" spans="1:12" ht="14.25">
      <c r="A17" s="124"/>
      <c r="B17" s="132"/>
      <c r="C17" s="126"/>
      <c r="D17" s="127"/>
      <c r="E17" s="133">
        <f>E16*$C16</f>
        <v>6340.0664565749985</v>
      </c>
      <c r="F17" s="133">
        <f>F16*$C16</f>
        <v>35927.043253924996</v>
      </c>
      <c r="G17" s="133">
        <f>G16*C16</f>
        <v>0</v>
      </c>
      <c r="H17" s="130"/>
      <c r="I17" s="137"/>
      <c r="J17" s="137"/>
      <c r="K17" s="131"/>
      <c r="L17" s="130"/>
    </row>
    <row r="18" spans="1:12" ht="14.25">
      <c r="A18" s="124">
        <v>4</v>
      </c>
      <c r="B18" s="134" t="s">
        <v>56</v>
      </c>
      <c r="C18" s="126">
        <f>Planilha!J46</f>
        <v>33494.74600572</v>
      </c>
      <c r="D18" s="127"/>
      <c r="E18" s="130"/>
      <c r="F18" s="135">
        <v>0.4</v>
      </c>
      <c r="G18" s="135">
        <v>0.6</v>
      </c>
      <c r="H18" s="136"/>
      <c r="I18" s="138"/>
      <c r="J18" s="138"/>
      <c r="K18" s="139"/>
      <c r="L18" s="138"/>
    </row>
    <row r="19" spans="1:12" ht="14.25">
      <c r="A19" s="124"/>
      <c r="B19" s="132"/>
      <c r="C19" s="126"/>
      <c r="D19" s="127"/>
      <c r="E19" s="130"/>
      <c r="F19" s="133">
        <f>(F18*$C18)+0.02</f>
        <v>13397.918402288002</v>
      </c>
      <c r="G19" s="133">
        <f>(G18*$C18)+0.01</f>
        <v>20096.857603432</v>
      </c>
      <c r="H19" s="133">
        <f>H18*$C18</f>
        <v>0</v>
      </c>
      <c r="I19" s="140"/>
      <c r="J19" s="140"/>
      <c r="K19" s="131"/>
      <c r="L19" s="130"/>
    </row>
    <row r="20" spans="1:12" ht="14.25">
      <c r="A20" s="124">
        <v>5</v>
      </c>
      <c r="B20" s="134" t="s">
        <v>75</v>
      </c>
      <c r="C20" s="126">
        <f>Planilha!J52</f>
        <v>15145.42437541</v>
      </c>
      <c r="D20" s="127"/>
      <c r="E20" s="130"/>
      <c r="F20" s="136"/>
      <c r="G20" s="135">
        <v>0.2</v>
      </c>
      <c r="H20" s="135">
        <v>0.6</v>
      </c>
      <c r="I20" s="135">
        <v>0.2</v>
      </c>
      <c r="J20" s="136"/>
      <c r="K20" s="136"/>
      <c r="L20" s="130"/>
    </row>
    <row r="21" spans="1:12" ht="14.25">
      <c r="A21" s="124"/>
      <c r="B21" s="130"/>
      <c r="C21" s="126"/>
      <c r="D21" s="127"/>
      <c r="E21" s="130"/>
      <c r="F21" s="133"/>
      <c r="G21" s="133">
        <f>G20*$C20</f>
        <v>3029.0848750820005</v>
      </c>
      <c r="H21" s="133">
        <f>H20*$C20</f>
        <v>9087.254625246</v>
      </c>
      <c r="I21" s="133">
        <f>I20*$C20</f>
        <v>3029.0848750820005</v>
      </c>
      <c r="J21" s="133">
        <f>J20*$C20</f>
        <v>0</v>
      </c>
      <c r="K21" s="133">
        <f>K20*$C20</f>
        <v>0</v>
      </c>
      <c r="L21" s="130"/>
    </row>
    <row r="22" spans="1:12" ht="14.25">
      <c r="A22" s="124">
        <v>6</v>
      </c>
      <c r="B22" s="41" t="s">
        <v>82</v>
      </c>
      <c r="C22" s="126">
        <f>Planilha!J60</f>
        <v>28426.807097639998</v>
      </c>
      <c r="D22" s="127"/>
      <c r="E22" s="130"/>
      <c r="F22" s="130"/>
      <c r="G22" s="130"/>
      <c r="H22" s="135">
        <v>0.2</v>
      </c>
      <c r="I22" s="135">
        <v>0.5</v>
      </c>
      <c r="J22" s="135">
        <v>0.3</v>
      </c>
      <c r="K22" s="141"/>
      <c r="L22" s="136"/>
    </row>
    <row r="23" spans="1:12" ht="14.25">
      <c r="A23" s="124"/>
      <c r="B23" s="130"/>
      <c r="C23" s="126"/>
      <c r="D23" s="127"/>
      <c r="E23" s="130"/>
      <c r="F23" s="130"/>
      <c r="G23" s="130"/>
      <c r="H23" s="133">
        <f>H22*$C22</f>
        <v>5685.361419528</v>
      </c>
      <c r="I23" s="133">
        <f>I22*$C22</f>
        <v>14213.403548819999</v>
      </c>
      <c r="J23" s="133">
        <f>J22*$C22</f>
        <v>8528.042129291998</v>
      </c>
      <c r="K23" s="142"/>
      <c r="L23" s="133"/>
    </row>
    <row r="24" spans="1:12" ht="14.25">
      <c r="A24" s="124">
        <v>7</v>
      </c>
      <c r="B24" s="41" t="s">
        <v>155</v>
      </c>
      <c r="C24" s="126">
        <f>Planilha!J68</f>
        <v>91169.75730575001</v>
      </c>
      <c r="D24" s="127"/>
      <c r="E24" s="130"/>
      <c r="F24" s="135">
        <v>0.15</v>
      </c>
      <c r="G24" s="135">
        <v>0.65</v>
      </c>
      <c r="H24" s="135">
        <v>0.2</v>
      </c>
      <c r="I24" s="136"/>
      <c r="J24" s="136"/>
      <c r="K24" s="139"/>
      <c r="L24" s="138"/>
    </row>
    <row r="25" spans="1:12" ht="14.25">
      <c r="A25" s="124"/>
      <c r="B25" s="130"/>
      <c r="C25" s="126"/>
      <c r="D25" s="127"/>
      <c r="E25" s="130"/>
      <c r="F25" s="143">
        <f>F24*C24</f>
        <v>13675.463595862502</v>
      </c>
      <c r="G25" s="133">
        <f>G24*C24</f>
        <v>59260.34224873751</v>
      </c>
      <c r="H25" s="133">
        <f>H24*C24</f>
        <v>18233.95146115</v>
      </c>
      <c r="I25" s="133"/>
      <c r="J25" s="140"/>
      <c r="K25" s="142"/>
      <c r="L25" s="133"/>
    </row>
    <row r="26" spans="1:12" ht="14.25">
      <c r="A26" s="124">
        <v>8</v>
      </c>
      <c r="B26" s="41" t="s">
        <v>102</v>
      </c>
      <c r="C26" s="126">
        <f>Planilha!J72</f>
        <v>366.0971216</v>
      </c>
      <c r="D26" s="127"/>
      <c r="E26" s="130"/>
      <c r="F26" s="138"/>
      <c r="G26" s="135">
        <v>1</v>
      </c>
      <c r="H26" s="136"/>
      <c r="I26" s="136"/>
      <c r="J26" s="136"/>
      <c r="K26" s="141"/>
      <c r="L26" s="138"/>
    </row>
    <row r="27" spans="1:12" ht="14.25">
      <c r="A27" s="124"/>
      <c r="B27" s="130"/>
      <c r="C27" s="126"/>
      <c r="D27" s="127"/>
      <c r="E27" s="130"/>
      <c r="F27" s="140"/>
      <c r="G27" s="133">
        <f>G26*C26</f>
        <v>366.0971216</v>
      </c>
      <c r="H27" s="133"/>
      <c r="I27" s="133"/>
      <c r="J27" s="133"/>
      <c r="K27" s="142"/>
      <c r="L27" s="140"/>
    </row>
    <row r="28" spans="1:12" ht="14.25">
      <c r="A28" s="124">
        <v>9</v>
      </c>
      <c r="B28" s="41" t="s">
        <v>106</v>
      </c>
      <c r="C28" s="126">
        <f>Planilha!J80</f>
        <v>37849.28222246</v>
      </c>
      <c r="D28" s="127"/>
      <c r="E28" s="130"/>
      <c r="F28" s="130"/>
      <c r="G28" s="136"/>
      <c r="H28" s="135">
        <v>0.3</v>
      </c>
      <c r="I28" s="135">
        <v>0.6</v>
      </c>
      <c r="J28" s="135">
        <v>0.1</v>
      </c>
      <c r="K28" s="144"/>
      <c r="L28" s="145"/>
    </row>
    <row r="29" spans="1:12" ht="14.25">
      <c r="A29" s="124"/>
      <c r="B29" s="130"/>
      <c r="C29" s="126"/>
      <c r="D29" s="127"/>
      <c r="E29" s="130"/>
      <c r="F29" s="130"/>
      <c r="G29" s="143">
        <f>G28*C28</f>
        <v>0</v>
      </c>
      <c r="H29" s="133">
        <f>H28*C28</f>
        <v>11354.784666738</v>
      </c>
      <c r="I29" s="133">
        <f>I28*C28</f>
        <v>22709.569333476</v>
      </c>
      <c r="J29" s="133">
        <f>J28*C28</f>
        <v>3784.9282222460006</v>
      </c>
      <c r="K29" s="146"/>
      <c r="L29" s="147"/>
    </row>
    <row r="30" spans="1:12" ht="14.25">
      <c r="A30" s="124">
        <v>10</v>
      </c>
      <c r="B30" s="148" t="s">
        <v>117</v>
      </c>
      <c r="C30" s="126">
        <f>Planilha!J86</f>
        <v>45175.53290412</v>
      </c>
      <c r="D30" s="127"/>
      <c r="E30" s="130"/>
      <c r="F30" s="130"/>
      <c r="G30" s="136"/>
      <c r="H30" s="135">
        <v>0.2</v>
      </c>
      <c r="I30" s="135">
        <v>0.15</v>
      </c>
      <c r="J30" s="135">
        <v>0.5</v>
      </c>
      <c r="K30" s="149">
        <v>0.15</v>
      </c>
      <c r="L30" s="145"/>
    </row>
    <row r="31" spans="1:12" ht="14.25">
      <c r="A31" s="124"/>
      <c r="B31" s="130"/>
      <c r="C31" s="126"/>
      <c r="D31" s="127"/>
      <c r="E31" s="130"/>
      <c r="F31" s="130"/>
      <c r="G31" s="150">
        <f>G30*C30</f>
        <v>0</v>
      </c>
      <c r="H31" s="133">
        <f>H30*$C30</f>
        <v>9035.106580824</v>
      </c>
      <c r="I31" s="133">
        <f>I30*$C30</f>
        <v>6776.3299356180005</v>
      </c>
      <c r="J31" s="133">
        <f>J30*$C30</f>
        <v>22587.76645206</v>
      </c>
      <c r="K31" s="142">
        <f>K30*$C30</f>
        <v>6776.3299356180005</v>
      </c>
      <c r="L31" s="133">
        <f>L30*C30</f>
        <v>0</v>
      </c>
    </row>
    <row r="32" spans="1:12" ht="14.25">
      <c r="A32" s="124">
        <v>11</v>
      </c>
      <c r="B32" s="41" t="str">
        <f>Planilha!E88</f>
        <v>SISTEMA DE EXAUSTÃO MECÂNICA</v>
      </c>
      <c r="C32" s="151">
        <f>Planilha!J90</f>
        <v>3881.025312</v>
      </c>
      <c r="D32" s="127"/>
      <c r="E32" s="130"/>
      <c r="F32" s="152">
        <v>0.05</v>
      </c>
      <c r="G32" s="152">
        <v>0.05</v>
      </c>
      <c r="H32" s="152">
        <v>0.1</v>
      </c>
      <c r="I32" s="152">
        <v>0.1</v>
      </c>
      <c r="J32" s="152">
        <v>0.35</v>
      </c>
      <c r="K32" s="152">
        <v>0.3</v>
      </c>
      <c r="L32" s="152">
        <v>0.7</v>
      </c>
    </row>
    <row r="33" spans="1:12" ht="14.25">
      <c r="A33" s="124"/>
      <c r="B33" s="130"/>
      <c r="C33" s="151"/>
      <c r="D33" s="129"/>
      <c r="E33" s="130"/>
      <c r="F33" s="133"/>
      <c r="G33" s="133"/>
      <c r="H33" s="133"/>
      <c r="I33" s="133"/>
      <c r="J33" s="133"/>
      <c r="K33" s="142">
        <f>K32*$C32</f>
        <v>1164.3075936</v>
      </c>
      <c r="L33" s="133">
        <f>L32*$C32</f>
        <v>2716.7177184</v>
      </c>
    </row>
    <row r="34" spans="1:12" ht="14.25">
      <c r="A34" s="124">
        <v>12</v>
      </c>
      <c r="B34" s="41" t="str">
        <f>Planilha!E92</f>
        <v>SISTEMA DE INSTALAÇÕES ELÉTRICAS</v>
      </c>
      <c r="C34" s="151"/>
      <c r="D34" s="127" t="s">
        <v>156</v>
      </c>
      <c r="E34" s="127"/>
      <c r="F34" s="127"/>
      <c r="G34" s="127"/>
      <c r="H34" s="127"/>
      <c r="I34" s="127"/>
      <c r="J34" s="127"/>
      <c r="K34" s="127"/>
      <c r="L34" s="127"/>
    </row>
    <row r="35" spans="1:12" ht="14.25">
      <c r="A35" s="124"/>
      <c r="B35" s="130"/>
      <c r="C35" s="151"/>
      <c r="D35" s="129"/>
      <c r="E35" s="130"/>
      <c r="F35" s="133"/>
      <c r="G35" s="133"/>
      <c r="H35" s="133"/>
      <c r="I35" s="133"/>
      <c r="J35" s="133"/>
      <c r="K35" s="142">
        <f>K34*C34</f>
        <v>0</v>
      </c>
      <c r="L35" s="133">
        <f>L34*C34</f>
        <v>0</v>
      </c>
    </row>
    <row r="36" spans="1:12" ht="14.25">
      <c r="A36" s="124">
        <v>13</v>
      </c>
      <c r="B36" s="41" t="str">
        <f>Planilha!E94</f>
        <v>PINTURA</v>
      </c>
      <c r="C36" s="151">
        <f>Planilha!J97</f>
        <v>3726.8368067</v>
      </c>
      <c r="D36" s="127"/>
      <c r="E36" s="130"/>
      <c r="F36" s="133"/>
      <c r="G36" s="133"/>
      <c r="H36" s="133"/>
      <c r="I36" s="133"/>
      <c r="J36" s="133"/>
      <c r="K36" s="153">
        <v>0.2</v>
      </c>
      <c r="L36" s="152">
        <v>0.8</v>
      </c>
    </row>
    <row r="37" spans="1:12" ht="14.25">
      <c r="A37" s="124"/>
      <c r="B37" s="130"/>
      <c r="C37" s="151"/>
      <c r="D37" s="129"/>
      <c r="E37" s="130"/>
      <c r="F37" s="133"/>
      <c r="G37" s="133"/>
      <c r="H37" s="133"/>
      <c r="I37" s="133"/>
      <c r="J37" s="133"/>
      <c r="K37" s="142">
        <f>K36*$C36</f>
        <v>745.3673613400001</v>
      </c>
      <c r="L37" s="133">
        <f>L36*$C36</f>
        <v>2981.4694453600005</v>
      </c>
    </row>
    <row r="38" spans="1:12" ht="14.25">
      <c r="A38" s="124">
        <v>14</v>
      </c>
      <c r="B38" s="41" t="s">
        <v>157</v>
      </c>
      <c r="C38" s="151">
        <f>Planilha!J102</f>
        <v>3670.74579164</v>
      </c>
      <c r="D38" s="127"/>
      <c r="E38" s="130"/>
      <c r="F38" s="133"/>
      <c r="G38" s="133"/>
      <c r="H38" s="133"/>
      <c r="I38" s="133"/>
      <c r="J38" s="133"/>
      <c r="K38" s="153">
        <v>0</v>
      </c>
      <c r="L38" s="152">
        <v>1</v>
      </c>
    </row>
    <row r="39" spans="1:12" ht="14.25">
      <c r="A39" s="130"/>
      <c r="B39" s="130"/>
      <c r="C39" s="151"/>
      <c r="D39" s="130"/>
      <c r="E39" s="130"/>
      <c r="F39" s="130"/>
      <c r="G39" s="130"/>
      <c r="H39" s="130"/>
      <c r="I39" s="130"/>
      <c r="J39" s="130"/>
      <c r="K39" s="143">
        <f>K38*C38</f>
        <v>0</v>
      </c>
      <c r="L39" s="143">
        <f>L38*$C38</f>
        <v>3670.74579164</v>
      </c>
    </row>
    <row r="40" spans="1:12" ht="15">
      <c r="A40" s="154"/>
      <c r="B40" s="154"/>
      <c r="C40" s="155"/>
      <c r="D40" s="154"/>
      <c r="E40" s="154"/>
      <c r="F40" s="154"/>
      <c r="G40" s="154"/>
      <c r="H40" s="154"/>
      <c r="I40" s="154"/>
      <c r="J40" s="154"/>
      <c r="K40" s="154"/>
      <c r="L40" s="156"/>
    </row>
    <row r="41" spans="1:14" ht="15">
      <c r="A41" s="118" t="s">
        <v>158</v>
      </c>
      <c r="B41" s="118"/>
      <c r="C41" s="157">
        <f>SUM(C12:C38)</f>
        <v>317198.21399361</v>
      </c>
      <c r="D41" s="158">
        <v>0.9999999999999997</v>
      </c>
      <c r="E41" s="159">
        <f>E13+E15+E17+E19+E21+E23+E25+E27+E29+E31+E39</f>
        <v>17897.780631117</v>
      </c>
      <c r="F41" s="159">
        <f>F13+F15+F17+F19+F21+F23+F25+F27+F29+F31+F39</f>
        <v>63467.5604176035</v>
      </c>
      <c r="G41" s="159">
        <f>G13+G15+G17+G19+G21+G23+G25+G27+G29+G31+G39</f>
        <v>82752.38184885151</v>
      </c>
      <c r="H41" s="159">
        <f>H13+H15+H17+H19+H21+H23+H25+H27+H29+H31+H39</f>
        <v>53396.458753486004</v>
      </c>
      <c r="I41" s="159">
        <f>I13+I15+I17+I19+I21+I23+I25+I27+I29+I31+I33+I37+I39</f>
        <v>46728.387692996</v>
      </c>
      <c r="J41" s="159">
        <f>J13+J15+J17+J19+J21+J23+J25+J27+J29+J31+J33+J37+J39</f>
        <v>34900.736803598</v>
      </c>
      <c r="K41" s="159">
        <f>K13+K15+K17+K19+K21+K23+K25+K27+K29+K31+K33+K37+K39</f>
        <v>8686.004890558</v>
      </c>
      <c r="L41" s="159">
        <f>L13+L15+L17+L19+L21+L23+L25+L27+L29+L31+L33+L37+L39</f>
        <v>9368.9329554</v>
      </c>
      <c r="N41" s="160"/>
    </row>
  </sheetData>
  <sheetProtection selectLockedCells="1" selectUnlockedCells="1"/>
  <mergeCells count="4">
    <mergeCell ref="A1:L2"/>
    <mergeCell ref="A8:L8"/>
    <mergeCell ref="D34:L34"/>
    <mergeCell ref="A41:B41"/>
  </mergeCells>
  <printOptions horizontalCentered="1" verticalCentered="1"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27421740104</dc:creator>
  <cp:keywords/>
  <dc:description/>
  <cp:lastModifiedBy/>
  <cp:lastPrinted>2019-06-10T14:47:44Z</cp:lastPrinted>
  <dcterms:created xsi:type="dcterms:W3CDTF">2012-10-15T18:57:41Z</dcterms:created>
  <dcterms:modified xsi:type="dcterms:W3CDTF">2019-12-27T16:15:10Z</dcterms:modified>
  <cp:category/>
  <cp:version/>
  <cp:contentType/>
  <cp:contentStatus/>
  <cp:revision>1</cp:revision>
</cp:coreProperties>
</file>