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" sheetId="1" r:id="rId1"/>
    <sheet name="cronograma" sheetId="2" r:id="rId2"/>
  </sheets>
  <definedNames>
    <definedName name="_xlnm.Print_Area" localSheetId="1">'cronograma'!$A$1:$O$52</definedName>
    <definedName name="_xlnm.Print_Area" localSheetId="0">'PLAN'!$A$1:$I$217</definedName>
    <definedName name="_xlnm.Print_Titles" localSheetId="0">'PLAN'!$7:$7</definedName>
  </definedNames>
  <calcPr fullCalcOnLoad="1" fullPrecision="0"/>
</workbook>
</file>

<file path=xl/sharedStrings.xml><?xml version="1.0" encoding="utf-8"?>
<sst xmlns="http://schemas.openxmlformats.org/spreadsheetml/2006/main" count="672" uniqueCount="437">
  <si>
    <t>PLANILHA DE MEDIÇÕES</t>
  </si>
  <si>
    <r>
      <t>TÍTULO</t>
    </r>
    <r>
      <rPr>
        <b/>
        <sz val="10"/>
        <rFont val="Arial"/>
        <family val="2"/>
      </rPr>
      <t>: Ampliação e Reforma do PAM Francisco Belloni</t>
    </r>
  </si>
  <si>
    <t xml:space="preserve">Areas: </t>
  </si>
  <si>
    <t>existente</t>
  </si>
  <si>
    <t>323,48 m²</t>
  </si>
  <si>
    <t xml:space="preserve">T.P n° </t>
  </si>
  <si>
    <r>
      <t>LOCALIZAÇÃO</t>
    </r>
    <r>
      <rPr>
        <b/>
        <sz val="10"/>
        <rFont val="Arial"/>
        <family val="2"/>
      </rPr>
      <t>: Rua Mario Brinati, s/n- Vila Esperança</t>
    </r>
  </si>
  <si>
    <t>a ampliar</t>
  </si>
  <si>
    <t>70,95m²</t>
  </si>
  <si>
    <r>
      <t>REGIME DE EXECUÇÃO DA OBRA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Empreitada global </t>
    </r>
  </si>
  <si>
    <t>a demolir</t>
  </si>
  <si>
    <t>10,86 m²</t>
  </si>
  <si>
    <r>
      <t>FONTE REFERENCIAL DOS CUSTOS</t>
    </r>
    <r>
      <rPr>
        <b/>
        <sz val="6"/>
        <rFont val="Arial"/>
        <family val="2"/>
      </rPr>
      <t xml:space="preserve">: CPOS boletim 176 s/ des.  e FDE (abril/2019)    s/ desoneração-Sinapi s/des  </t>
    </r>
  </si>
  <si>
    <r>
      <t>DATA BASE</t>
    </r>
    <r>
      <rPr>
        <b/>
        <sz val="10"/>
        <rFont val="Arial"/>
        <family val="2"/>
      </rPr>
      <t>: julho/2019</t>
    </r>
  </si>
  <si>
    <t>CÓDIGO</t>
  </si>
  <si>
    <t>FASE</t>
  </si>
  <si>
    <t>DESCRIÇÃO</t>
  </si>
  <si>
    <t>UNID.</t>
  </si>
  <si>
    <t>QUANT.</t>
  </si>
  <si>
    <t>UNIT.</t>
  </si>
  <si>
    <t>UNIT. C/ bdi</t>
  </si>
  <si>
    <t>TOTAL S/ BDI</t>
  </si>
  <si>
    <t>TOTAL</t>
  </si>
  <si>
    <t>I</t>
  </si>
  <si>
    <t>CENTRO DE CONVIVÊNCIA DO IDOSO</t>
  </si>
  <si>
    <t>Ampliação e reforma do PAM Francisco Belloni</t>
  </si>
  <si>
    <t>I.1</t>
  </si>
  <si>
    <t>SERVIÇOS PRELIMINARES / APOIO À OBRA</t>
  </si>
  <si>
    <t>A</t>
  </si>
  <si>
    <t>PLACA DE IDENTIFICAÇÃO</t>
  </si>
  <si>
    <t>02.08.020</t>
  </si>
  <si>
    <t>Placa de identificação para obra</t>
  </si>
  <si>
    <t xml:space="preserve">m² </t>
  </si>
  <si>
    <t>B</t>
  </si>
  <si>
    <t>FUNDAÇÃO</t>
  </si>
  <si>
    <t>DEMOLIÇÃO</t>
  </si>
  <si>
    <t>03.02.040</t>
  </si>
  <si>
    <t>Demolição de alvenaria sem reaproveitamento</t>
  </si>
  <si>
    <t xml:space="preserve">m³  </t>
  </si>
  <si>
    <t>03.04.020</t>
  </si>
  <si>
    <t>Demolição manual de piso ceramico, incluindo base</t>
  </si>
  <si>
    <t>03.03.040</t>
  </si>
  <si>
    <t>Demolição de revestimento vertical (azulejo, argamassa)</t>
  </si>
  <si>
    <t>04.09.020</t>
  </si>
  <si>
    <t>Retirada de esquadria metálica com reutilização, vitros e janela dormitório</t>
  </si>
  <si>
    <t>04.08.020</t>
  </si>
  <si>
    <t>Retirada de folha de esquadria de madeira inclu. Ferragens</t>
  </si>
  <si>
    <t>un.</t>
  </si>
  <si>
    <t>I.2</t>
  </si>
  <si>
    <t>FUNDAÇÃO E INFRAESTRUTURA</t>
  </si>
  <si>
    <t>LOCAÇÃO DE OBRA</t>
  </si>
  <si>
    <t>02.10.020</t>
  </si>
  <si>
    <t>Locação de obra de edificação</t>
  </si>
  <si>
    <t>12.05.020</t>
  </si>
  <si>
    <t xml:space="preserve">Estaca escavada com diametro 25 cm h=3m completa </t>
  </si>
  <si>
    <t>m</t>
  </si>
  <si>
    <t>C</t>
  </si>
  <si>
    <t>INFRAESTRUTURA</t>
  </si>
  <si>
    <t>06.02.020</t>
  </si>
  <si>
    <t>Escavação manual em solo de 1ª e 2ª categoria em vala ou cava até 1,50m</t>
  </si>
  <si>
    <t>54.01.010</t>
  </si>
  <si>
    <t>regularização e compactação fundo de vala</t>
  </si>
  <si>
    <t>07.11.020</t>
  </si>
  <si>
    <t>Reaterro compactado mecanizado de vala ou cava com compactador</t>
  </si>
  <si>
    <t>09.01.020</t>
  </si>
  <si>
    <t>Forma em madeira comum para fundação</t>
  </si>
  <si>
    <t>10.01.040</t>
  </si>
  <si>
    <t>Armadura em barra de aço CA-50 (A ou B) fyk= 500MPa</t>
  </si>
  <si>
    <t xml:space="preserve">kg   </t>
  </si>
  <si>
    <t>11.01.130</t>
  </si>
  <si>
    <t>Concreto usinado, fck= 25,0 MPa</t>
  </si>
  <si>
    <t>11.16.040</t>
  </si>
  <si>
    <t>Lançamento e adensamento de concreto ou massa em fundação</t>
  </si>
  <si>
    <t>11.18.040</t>
  </si>
  <si>
    <t>Lastro de pedra britada</t>
  </si>
  <si>
    <t>14.01.020</t>
  </si>
  <si>
    <t>Alvenaria de embasamento em tijolo maciço</t>
  </si>
  <si>
    <t>I.3</t>
  </si>
  <si>
    <t>SUPERESTRUTURA</t>
  </si>
  <si>
    <t>11.16.060</t>
  </si>
  <si>
    <t>Lançamento e adensamento de concreto ou massa em estrutura</t>
  </si>
  <si>
    <t>14.10.111</t>
  </si>
  <si>
    <t>Canaleta 14x19x39 em concreto</t>
  </si>
  <si>
    <t>13.01.130</t>
  </si>
  <si>
    <t>Laje pré-fabricada mista vigota treliçada/lajota, beta 12cm completa</t>
  </si>
  <si>
    <t>I.4</t>
  </si>
  <si>
    <t>PAREDES E PAINÉIS</t>
  </si>
  <si>
    <t>Alvenaria de bloco de concreto de vedação, uso revestido, de 14 cm</t>
  </si>
  <si>
    <t>I.5</t>
  </si>
  <si>
    <t>IMPERMEABILIZAÇÃO</t>
  </si>
  <si>
    <t>32.17.010</t>
  </si>
  <si>
    <t>Impermeabilização em argamassa impermeável com aditivo hidrófugo</t>
  </si>
  <si>
    <t>I.6</t>
  </si>
  <si>
    <t>ESQUADRIAS DE MADEIRA</t>
  </si>
  <si>
    <t>23.09.020</t>
  </si>
  <si>
    <t>Porta lisa com batente madeira e guarnição - 60 x 210 cm</t>
  </si>
  <si>
    <t xml:space="preserve">un   </t>
  </si>
  <si>
    <t>23.09.040</t>
  </si>
  <si>
    <t>Porta lisa com batente madeira e guarnição - 80 x 210 cm</t>
  </si>
  <si>
    <t>23.09.050</t>
  </si>
  <si>
    <t>Porta lisa com batente madeira e guarnição - 90 x 210 cm</t>
  </si>
  <si>
    <t>23.09.052</t>
  </si>
  <si>
    <t>Porta lisa com batente madeira e guarnição - 100 x 210 cm</t>
  </si>
  <si>
    <t>23.20.320</t>
  </si>
  <si>
    <t>Folha de porta lisa comum - 70 x 210 cm</t>
  </si>
  <si>
    <t>23.20.330</t>
  </si>
  <si>
    <t>Folha de porta lisa comum - 80 x 210 cm</t>
  </si>
  <si>
    <t>23.20.340</t>
  </si>
  <si>
    <t>Folha de porta lisa comum - 90 x 210 cm</t>
  </si>
  <si>
    <t>Folha de porta lisa comum - 100 x 210 cm</t>
  </si>
  <si>
    <t>Folha de porta lisa dupla -   2 portas de duas folhas de 80 x 210 cm</t>
  </si>
  <si>
    <t>14.30.110</t>
  </si>
  <si>
    <t>Divisória cega tipo naval, acabamento em laminado fenólico melamínico, com espessura de 3,5 cm conforme modelo existente substituindo parte quebradas/estragadas</t>
  </si>
  <si>
    <t>I.7</t>
  </si>
  <si>
    <t>ESQUADRIAS METÁLICAS</t>
  </si>
  <si>
    <t>24.01.030</t>
  </si>
  <si>
    <t>Caixilho em ferro basculante, sob medida</t>
  </si>
  <si>
    <t>24.02.070</t>
  </si>
  <si>
    <t>Porta de ferro de abrir tipo veneziana, conf.modelo existente (0,80x2,10)</t>
  </si>
  <si>
    <t>24.01.100</t>
  </si>
  <si>
    <t>Janela de ferro de correr com aletas móveis (tipo max-air) para ventilação e iluminação tamanho 2,00x1,00</t>
  </si>
  <si>
    <t>I.8</t>
  </si>
  <si>
    <t>FERRAGEM E ELEMENTOS METÁLICOS</t>
  </si>
  <si>
    <t>24.03.200</t>
  </si>
  <si>
    <t>Tela de proteção tipo mosqueteira em aço galvanizado, com requadro em perfis de ferro fixados nos vitros/janelas  e mola nas portas</t>
  </si>
  <si>
    <t>28.20.230</t>
  </si>
  <si>
    <t>Ferragem completa com maçaneta tipo alavanca, para porta externa com 1 folha</t>
  </si>
  <si>
    <t>cj</t>
  </si>
  <si>
    <t>28.20.411</t>
  </si>
  <si>
    <t>Dobradiça em aço cromado de 3 1/2"", para porta de até 21 kg (3 peças)</t>
  </si>
  <si>
    <t>I.9</t>
  </si>
  <si>
    <t>VIDROS</t>
  </si>
  <si>
    <t>26.01.040</t>
  </si>
  <si>
    <t>Vidro canelado incolor de 4 mm massa dupla face, incluso reposição de vidros  quebrados</t>
  </si>
  <si>
    <t>26.04.010</t>
  </si>
  <si>
    <t>Espelho em vidro cristal 4 mm com moldura em alumínio (0,40x0,60)</t>
  </si>
  <si>
    <t>I.10</t>
  </si>
  <si>
    <t>REVESTIMENTOS DE TETO E PAREDE</t>
  </si>
  <si>
    <t>17.02.020</t>
  </si>
  <si>
    <t>Chapisco (interno, externo, forro) + complementos de fechamentos da parte a reformar</t>
  </si>
  <si>
    <t>17.02.120</t>
  </si>
  <si>
    <t>Emboço comum</t>
  </si>
  <si>
    <t>17.02.140</t>
  </si>
  <si>
    <t>Emboço desempenado com espuma de poliéster +complementos de fechamentos da parte a reformar</t>
  </si>
  <si>
    <t>18.11.052</t>
  </si>
  <si>
    <t>Revestimento em placa cerâmica esmaltada para paredes tamanho &gt; 20x20, assentado com argamassa AC-I colante industrializada</t>
  </si>
  <si>
    <t>18.11.032</t>
  </si>
  <si>
    <t>Revestimento em placa cerâmica esmaltada para paredes tamanho &gt; 20x20, assentado com argamassa AC-I colante industrializada em ambientes a serem complementados por falta do mesmo e ou quebrados.</t>
  </si>
  <si>
    <t>18.11.220</t>
  </si>
  <si>
    <t>Rejuntamento de cerâmica esmaltada de 20x20cm com argamassa industrializada para rejunte, juntas até 3mm</t>
  </si>
  <si>
    <t>21.20.460</t>
  </si>
  <si>
    <t>Cantoneira em PVC de 4,0 x 4,0 cm em todo o perimetro dos vitros da area de ampliação</t>
  </si>
  <si>
    <t>I.11</t>
  </si>
  <si>
    <t>PISOS</t>
  </si>
  <si>
    <t>11.02.040</t>
  </si>
  <si>
    <t>Contrapiso em concreto usinado não estrutural mínimo Fck 18 Mpa e=6cm áre a ser refeita</t>
  </si>
  <si>
    <t>11.16.020</t>
  </si>
  <si>
    <t>Lançamento, espalhamento e adensamento de concreto ou massa em lastro e/ou enchimento</t>
  </si>
  <si>
    <t>17.01.020</t>
  </si>
  <si>
    <t>Argamassa de regularização e/ou proteção</t>
  </si>
  <si>
    <t>18.06.102</t>
  </si>
  <si>
    <t>Piso cerâmico esmaltado PEI-5 resistência química A, para áreas internas sujeitas à lavagem frequente, assentado com argamassa colante industrializada</t>
  </si>
  <si>
    <t>Piso cerâmico esmaltado PEI-5 resistência química A, para áreas internas sujeitas à lavagem frequente, assentado com argamassa colante industrializada para piso sobre piso</t>
  </si>
  <si>
    <t>18.06.410</t>
  </si>
  <si>
    <t>Rejuntamento de piso em placas cerâmicas (30-34 x 30-34cm) com argamassa industrializada para rejunte, juntas acima de 3 até 5mm</t>
  </si>
  <si>
    <t>18.06.103</t>
  </si>
  <si>
    <t>Rodapé cerâmico esmaltado antiderrapante PEI-5 resistência química A, assentado com argamassa colante industrializada</t>
  </si>
  <si>
    <t>I.12</t>
  </si>
  <si>
    <t>PRATELEIRA E BALCÃO</t>
  </si>
  <si>
    <t>Bancadas - Balcão - Prateleiras</t>
  </si>
  <si>
    <t>44.04.030</t>
  </si>
  <si>
    <t>Bancada em  granito com saia e frontão em granito apoiada em suporte metálico para pia de cozinha com cuba dupla de inox</t>
  </si>
  <si>
    <t>Bancada em  granito com saia e frontão em granito apoiada em suporte metálico para lavatórios de embutir de louça</t>
  </si>
  <si>
    <t>Balcão  em tampo granito completa com todas as faces polidas</t>
  </si>
  <si>
    <t>Prateleira em granito com espessura de 2 cm</t>
  </si>
  <si>
    <t>I.13</t>
  </si>
  <si>
    <t>COBERTURA</t>
  </si>
  <si>
    <t>92255 Sinapi</t>
  </si>
  <si>
    <t>Instalação de meia tesoura, em aço para vãos maiores de  3 m e menores que 6 m</t>
  </si>
  <si>
    <t>unid.</t>
  </si>
  <si>
    <t>92580 Sinapi</t>
  </si>
  <si>
    <t>Trama de aço composta por terças para telhados de até 2 águas para telhas metálicas</t>
  </si>
  <si>
    <t>04.02.140</t>
  </si>
  <si>
    <t>desmonte de estrutura metálica e cobertura com o devido acabamento do existente na parte da frente onde será construido os sanitarios</t>
  </si>
  <si>
    <t>16.13.070</t>
  </si>
  <si>
    <t>Telhamento em telhas metalicas termoacustica tipo "sanduiche" com EPS e=3cm</t>
  </si>
  <si>
    <t>94227 Sinapi</t>
  </si>
  <si>
    <t>Calha, rufo, afins em chapa galvanizada nº 24 - corte 0,50 m</t>
  </si>
  <si>
    <t>I.14</t>
  </si>
  <si>
    <t>PINTURA</t>
  </si>
  <si>
    <t>33.10.050</t>
  </si>
  <si>
    <t>Pintura externa em tinta látex acrílica , inclusive preparo</t>
  </si>
  <si>
    <t>33.10.020</t>
  </si>
  <si>
    <t>Pintura interna parede  em tinta látex PVA, inclusive preparo</t>
  </si>
  <si>
    <t>Pintura interna em forro em tinta látex PVA, inclusive preparo</t>
  </si>
  <si>
    <t>15.,2.019fde</t>
  </si>
  <si>
    <t>Barrado em esmalte sintético acetinado 2 demaos</t>
  </si>
  <si>
    <t>33.11.050</t>
  </si>
  <si>
    <t>Esmalte em superfície metálica, inclusive preparo</t>
  </si>
  <si>
    <t>33.12.011</t>
  </si>
  <si>
    <t>Esmalte em superfície de madeira, inclusive preparo</t>
  </si>
  <si>
    <t>33.12.010</t>
  </si>
  <si>
    <t>Esmalte em superfície metálica, inclusive preparo em reservatório metálico existente.</t>
  </si>
  <si>
    <t>I.15</t>
  </si>
  <si>
    <t>INSTALAÇÕES ELÉTRICAS</t>
  </si>
  <si>
    <t xml:space="preserve"> </t>
  </si>
  <si>
    <t>LUMINÁRIAS/ TOMADAS/ INTERRUPTORES</t>
  </si>
  <si>
    <t>Reforma da parte existente</t>
  </si>
  <si>
    <t>09.84.001FDE</t>
  </si>
  <si>
    <t>Interruptor de 1 tecla</t>
  </si>
  <si>
    <t>UN</t>
  </si>
  <si>
    <t>09.84.020FDE</t>
  </si>
  <si>
    <t>Espelho de 4'x2'</t>
  </si>
  <si>
    <t>09.84.002FDE</t>
  </si>
  <si>
    <t>Interruptor de 2 teclas</t>
  </si>
  <si>
    <t>09.84.003FDE</t>
  </si>
  <si>
    <t>Interruptor de 3 teclas</t>
  </si>
  <si>
    <t>09.84.004FDE</t>
  </si>
  <si>
    <t>Interruptor paralelo</t>
  </si>
  <si>
    <t>09.84.009FDE</t>
  </si>
  <si>
    <t>Tomada 2p+t padrao nbr 14136 corrente 10a-250v</t>
  </si>
  <si>
    <t>09.84.021FDE</t>
  </si>
  <si>
    <t>Espelho 4'x4'</t>
  </si>
  <si>
    <t>09.84.038FDE</t>
  </si>
  <si>
    <t>Calha da luminaria p/lampada fluor. 1x32w c/difusor e soquete (il-42)</t>
  </si>
  <si>
    <t>09.84.037FDE</t>
  </si>
  <si>
    <t>Calha da luminaria p/lampada fluor. 2x32w c/difusor e soquete (il-42)</t>
  </si>
  <si>
    <t>09.84.049FDE</t>
  </si>
  <si>
    <t>Adequação de luminaria fluorescente 2x32w para led tubular policarbonato 18w temperatura de cor 4000ºk</t>
  </si>
  <si>
    <t>09.84.035FDE</t>
  </si>
  <si>
    <t>Plafon de aluminio de sobrepor - boca 10 para globo tipo brasil</t>
  </si>
  <si>
    <t>09.84.050FDE</t>
  </si>
  <si>
    <t>Receptaculo porcelana p/lamp fluoresc. compacta rosca e-27</t>
  </si>
  <si>
    <t>CONDUTORES</t>
  </si>
  <si>
    <t>CONSERVAÇÃO APARELHOS E EQUIPAMENTOS</t>
  </si>
  <si>
    <t>09.85.025FDE</t>
  </si>
  <si>
    <t>Lumin. blindada arandela p/ lamp. fluor.compacta 23 w</t>
  </si>
  <si>
    <t>09.85.006FDE</t>
  </si>
  <si>
    <t>Lampada fluorescente compacta 23w</t>
  </si>
  <si>
    <t>CONSERVAÇÃO BAIXA TENSÃO</t>
  </si>
  <si>
    <t>09.82.009FDE</t>
  </si>
  <si>
    <t>Caixa estampada 4" x 2"            EMBUTIR NOVO</t>
  </si>
  <si>
    <t>09.82.010FDE</t>
  </si>
  <si>
    <t>SPDA / ATERRAMENTO</t>
  </si>
  <si>
    <t>Caixa estampada 4" x 4"</t>
  </si>
  <si>
    <t>DEMOLIÇÕES APARELHOS EQUIPAMENTOS</t>
  </si>
  <si>
    <t>09.54.001FDE</t>
  </si>
  <si>
    <t>Remocao de interruptores tomadas botoes de campainha e cigarras</t>
  </si>
  <si>
    <t>09.54.006FDE</t>
  </si>
  <si>
    <t>Remocao aparelho iluminacao,plafons e pendentes p/lampadas fluoresc</t>
  </si>
  <si>
    <t>INSTALAÇÃO NOVA</t>
  </si>
  <si>
    <t>09.03.004FDE</t>
  </si>
  <si>
    <t>Cabo de 16 mm2 - 750 v de isolacao</t>
  </si>
  <si>
    <t>09.03.059FDE</t>
  </si>
  <si>
    <t>Eletroduto em polietileno de 32mm-inclusive conexoes</t>
  </si>
  <si>
    <t>09.04.041FDE</t>
  </si>
  <si>
    <t>Quadro geral-barramento de 60 a</t>
  </si>
  <si>
    <t>09.04.085FDE</t>
  </si>
  <si>
    <t>Terra completo 1 haste ø 19mm com caixa de inspeção</t>
  </si>
  <si>
    <t>09.04.090FDE</t>
  </si>
  <si>
    <t>Disjuntor unipolar termomagnetico 1x10a 1x30a</t>
  </si>
  <si>
    <t>09.04.091FDE</t>
  </si>
  <si>
    <t>Disjuntor bipolar termomagnetico 2x10a a 2x50a</t>
  </si>
  <si>
    <t>09.04.092FDE</t>
  </si>
  <si>
    <t>Disjuntor bipolar termomagnetico 2x60a a 2x100a</t>
  </si>
  <si>
    <t>09.04.099FDE</t>
  </si>
  <si>
    <t>Servicos de quadro geral</t>
  </si>
  <si>
    <t>Mv</t>
  </si>
  <si>
    <t>09.05.045FDE</t>
  </si>
  <si>
    <t>Quadro distribuicao, disj. geral 50a p/ 10 a 12 disjs.</t>
  </si>
  <si>
    <t>09.05.099FDE</t>
  </si>
  <si>
    <t>Servicos de dutos/quadros parciais luz/alarmes de incêndio</t>
  </si>
  <si>
    <t>09.05.036FDE</t>
  </si>
  <si>
    <t>Eletroduto em polietileno de 25mm-inclusive conexoes</t>
  </si>
  <si>
    <t>09.06.001FDE</t>
  </si>
  <si>
    <t>Caixa de passagem estampada com tampa plastica de 4"x2"</t>
  </si>
  <si>
    <t>09.06.002FDE</t>
  </si>
  <si>
    <t>Caixa de passagem estampada com tampa plastica de 4"x4"</t>
  </si>
  <si>
    <t>09.07.023FDE</t>
  </si>
  <si>
    <t>Cabo de 1,50 mm2 - 750 v de isolacao</t>
  </si>
  <si>
    <t>09.07.024FDE</t>
  </si>
  <si>
    <t>Cabo de 2,50 mm2 - 750 v de isolacao</t>
  </si>
  <si>
    <t>09.07.025FDE</t>
  </si>
  <si>
    <t>Cabo de 4mm2 - 750v de isolação</t>
  </si>
  <si>
    <t>09.07.026FDE</t>
  </si>
  <si>
    <t>Cabo de 6 mm2 - 750 v de isolacao</t>
  </si>
  <si>
    <t>09.07.009FDE</t>
  </si>
  <si>
    <t>Fio trancado para telefone - pad. telebras</t>
  </si>
  <si>
    <t>09.07.099FDE</t>
  </si>
  <si>
    <t>Servicos de enfiacao</t>
  </si>
  <si>
    <t>09.08.045FDE</t>
  </si>
  <si>
    <t>Interruptor de 1 tecla e tomada 2p+t em caixa 4"x2" - eletrod. pvc ø 25mm amarelo.</t>
  </si>
  <si>
    <t>09.08.046FDE</t>
  </si>
  <si>
    <t>Tomada 2p+t padrao nbr 14136 corrente 10a-250v - eletrod. pvc ø 25mm amarelo.</t>
  </si>
  <si>
    <t>09.08.049FDE</t>
  </si>
  <si>
    <t>Tomada 2p+t padrao nbr 14136 corrente 20a-250v - eletrod. pvc ø 25mm amarelo.</t>
  </si>
  <si>
    <t>09.08.052FDE</t>
  </si>
  <si>
    <t>Ponto seco para telefone - eletrod. pvc ø 25mm amarelo.</t>
  </si>
  <si>
    <t>09.08.057FDE</t>
  </si>
  <si>
    <t>Ponto seco p/ instalacao de som/tv/alarme - eletrod. pvc ø 25mm amarelo.</t>
  </si>
  <si>
    <t>09.08.029FDE</t>
  </si>
  <si>
    <t>Interruptor de 1 tecla - eletrod. pvc ø 25mm amarelo.</t>
  </si>
  <si>
    <t>09.08.099FDE</t>
  </si>
  <si>
    <t>Servicos de interruptores e tomadas</t>
  </si>
  <si>
    <t>09.09.034FDE</t>
  </si>
  <si>
    <t>Il-42 luminaria c/ difusor transparente p/ lampada fluor (2x32w)</t>
  </si>
  <si>
    <t>09.09.046FDE</t>
  </si>
  <si>
    <t>Il-59 iluminação p/passagem coberta e circulações - lamp.fluoresc.compacta (1x23w)</t>
  </si>
  <si>
    <t>09.09.044FDE</t>
  </si>
  <si>
    <t>Il-05 arandela blindada</t>
  </si>
  <si>
    <t>09.11.074FDE</t>
  </si>
  <si>
    <t>Il-64 iluminação decorativa p/area externa poste metálico 4m lamp. vapor sodio 1x70w</t>
  </si>
  <si>
    <t>09.12.010FDE</t>
  </si>
  <si>
    <t>Exaustor ø100mm vazao 100m³/h com veneziana autofechante inclusive duto aluminio 6 m para banheiro, completo (incluindo passagem em laje e os devidos acabamentos)</t>
  </si>
  <si>
    <t>09.11.099FDE</t>
  </si>
  <si>
    <t>Servicos de iluminacao</t>
  </si>
  <si>
    <t>I.16</t>
  </si>
  <si>
    <t>INSTALAÇÕES HIDRÁULICAS</t>
  </si>
  <si>
    <t>LOUÇAS / METAIS E ACESSÓRIOS SANITÁRIOS</t>
  </si>
  <si>
    <t xml:space="preserve">08.16.004 FDE </t>
  </si>
  <si>
    <t>Bacia louca branca caixa acoplavél (vdr 6l) c/ assento, parafusos e acessórios completa</t>
  </si>
  <si>
    <t>30.08.060</t>
  </si>
  <si>
    <t xml:space="preserve"> bacia sanitária para PDNE acessível com  caixa aclopável com assento e conexões completa</t>
  </si>
  <si>
    <t>44.02.140</t>
  </si>
  <si>
    <t>Chuveiro elétrico de 5.500 W / 220 V em PVC</t>
  </si>
  <si>
    <t>44.03.210</t>
  </si>
  <si>
    <t>Ducha higiênica cromada simples</t>
  </si>
  <si>
    <t>44.03.050</t>
  </si>
  <si>
    <t>Dispenser papel higienico em ABS para rolão 300/600m, com visor</t>
  </si>
  <si>
    <t>44.01.310</t>
  </si>
  <si>
    <t>Tanque de louça com coluna completa - incluso acessórios, parafusos e válvula</t>
  </si>
  <si>
    <t>44.01.160</t>
  </si>
  <si>
    <t xml:space="preserve"> Lavatário de louça  coluna suspensa completa para PDNE acessível, com acessórios, parafusos e válvula</t>
  </si>
  <si>
    <t>44.01.11</t>
  </si>
  <si>
    <t>Lavatório de louça, Com coluna - fixadas incluso parafusos, acessórios e válvula</t>
  </si>
  <si>
    <t>44.03.180</t>
  </si>
  <si>
    <t>Dispenser toalheiro em ABS, para folhas</t>
  </si>
  <si>
    <t>44.03.130</t>
  </si>
  <si>
    <t>Saboneteira tipo dispenser, para refil de 800 ml</t>
  </si>
  <si>
    <t>44.20.110</t>
  </si>
  <si>
    <t>Engate flexível  DN= 1/2''</t>
  </si>
  <si>
    <t>44.20.01</t>
  </si>
  <si>
    <t>Sifão PVC Sanfonado de 1'' x 1 1/2''</t>
  </si>
  <si>
    <t>44.06.700</t>
  </si>
  <si>
    <t>Cuba em aço inoxidável dupla de 715x400x140mm</t>
  </si>
  <si>
    <t>44.01.270</t>
  </si>
  <si>
    <t>Cuba em louça de embutir oval c/ válvula</t>
  </si>
  <si>
    <t>pç</t>
  </si>
  <si>
    <t>44.20.620</t>
  </si>
  <si>
    <t>Válvula americana</t>
  </si>
  <si>
    <t>97.05.140</t>
  </si>
  <si>
    <t>Suporte em perfil metálico galvanizado (pias da cozinha, lavatório e prateleiras)</t>
  </si>
  <si>
    <t>44.03.630</t>
  </si>
  <si>
    <t xml:space="preserve">Torneira de acionamento restrito, em latão cromado, DN= 1/2´ </t>
  </si>
  <si>
    <t>44.03.460</t>
  </si>
  <si>
    <t>Torneira para lavatório em latão fundido cromado, DN= 1/2</t>
  </si>
  <si>
    <t>44.03.470</t>
  </si>
  <si>
    <t>Torneira de parede para pia com bica móvel e arejador, em latão fundido cromado</t>
  </si>
  <si>
    <t>44.03.400</t>
  </si>
  <si>
    <t>Torneira curta com rosca para uso geral, em latão fundido cromado, DN= 3/4´(uma em cada lavatório e uma na copa)</t>
  </si>
  <si>
    <t>30.01.020</t>
  </si>
  <si>
    <t>Barra de apoio reta, para pessoas com mobilidade reduzida, em tubo de aço inoxidável de 1 1/2´ x 500 mm</t>
  </si>
  <si>
    <t>30.01.130</t>
  </si>
  <si>
    <t xml:space="preserve">Barra de proteção para lavatório, para pessoas com mobilidade reduzida, em tubo de alumínio acabamento com pintura </t>
  </si>
  <si>
    <t>REDE DE ÁGUA FRIA</t>
  </si>
  <si>
    <t>46.01.020</t>
  </si>
  <si>
    <t>Tubo de PVC rígido, DN= 25mm, (3/4''), inclusive conexões</t>
  </si>
  <si>
    <t>46.01.030</t>
  </si>
  <si>
    <t>Tubo de PVC rígido, DN=40mm, (1 ''), inclusive conexões</t>
  </si>
  <si>
    <t>47.02.020</t>
  </si>
  <si>
    <t>Registro de gaveta em latão fundido cromado com canopla, DN= 3/4´ - linha standar</t>
  </si>
  <si>
    <t>47.02.110</t>
  </si>
  <si>
    <t>Registro de pressão em latão fundido cromado com canopla, DN= 3/4´ - linha standar</t>
  </si>
  <si>
    <t>47.01.030</t>
  </si>
  <si>
    <t>Registro de gaveta em latão fundido sem acabamento, DN=  1 ''</t>
  </si>
  <si>
    <t>ESGOTO SANITÁRIO</t>
  </si>
  <si>
    <t>46.02.010</t>
  </si>
  <si>
    <t>Tubo de PVC rígido, pontas lisas, DN= 40mm, inclusive conexões</t>
  </si>
  <si>
    <t>46.02.050</t>
  </si>
  <si>
    <t>Tubo de PVC rígido, PxB com anel de borracha, DN=50mm, inclusive conexões</t>
  </si>
  <si>
    <t>46.02.070</t>
  </si>
  <si>
    <t>Tubo de PVC rígido, PxB com anel de borracha, DN=100mm, inclusive conexões</t>
  </si>
  <si>
    <t>49.01.030</t>
  </si>
  <si>
    <t>Caixa sifonada de PVC rígido de 150 x 150 x 50 mm, com grelha</t>
  </si>
  <si>
    <t>74166/001 sinapi</t>
  </si>
  <si>
    <t>Caixa de inspeção em concreto premoldado  DN 60cm com tampa h= 60cm- fornecimento e instalação</t>
  </si>
  <si>
    <t>49.03.020</t>
  </si>
  <si>
    <t>Caixa de gordura em alvenaria, 60 x 60 x 60 cm</t>
  </si>
  <si>
    <t>D</t>
  </si>
  <si>
    <t>GLP</t>
  </si>
  <si>
    <t>46.10.200</t>
  </si>
  <si>
    <t>Tubo de cobre classe A, DN= 22mm (3/4''), inclusive conexões</t>
  </si>
  <si>
    <t>45.02.040</t>
  </si>
  <si>
    <t>Entrada completa de gás GLP domiciliar com 2 cilindros de 45 kg. OBS: IMPORTANTE VERIFICAR COMPOSIÇAO DO ITEM CPOS, INCLUSIVE CILINDROS COM CARGA E PORTINHOLAS</t>
  </si>
  <si>
    <t>E</t>
  </si>
  <si>
    <t>COMBATE A INCÊNDIO</t>
  </si>
  <si>
    <t>50.10.100</t>
  </si>
  <si>
    <t>Extintor manual de água pressurizada - capacidade de 10 litros</t>
  </si>
  <si>
    <t>50.10.110</t>
  </si>
  <si>
    <t>Extintor manual de pó químico seco BC - capacidade de 4 kg</t>
  </si>
  <si>
    <t>97.02.194</t>
  </si>
  <si>
    <t>Adesivo vinílico, padrão regulamentado, para sinalização de incêndio- indicativas de extintores (água e pó)</t>
  </si>
  <si>
    <t>97.02.195</t>
  </si>
  <si>
    <t>Adesivo vinílico, padrão regulamentado, para sinalização de incêndio (placa de saída)</t>
  </si>
  <si>
    <t>I.17</t>
  </si>
  <si>
    <t>LIMPEZA DE OBRA</t>
  </si>
  <si>
    <t>G</t>
  </si>
  <si>
    <t>Limpeza final da obra</t>
  </si>
  <si>
    <t>05.07.040</t>
  </si>
  <si>
    <t>Remoção de entulho com caçamba metálica, independente da distância do local de despejo, inclusive carga e descarga</t>
  </si>
  <si>
    <t>55.01.020</t>
  </si>
  <si>
    <t>I.18</t>
  </si>
  <si>
    <t>ÁREA EXTERNA</t>
  </si>
  <si>
    <t>H</t>
  </si>
  <si>
    <t>CALÇADAS E RAMPAS</t>
  </si>
  <si>
    <t>17.05.070</t>
  </si>
  <si>
    <t>Piso com requadro em concreto simples s/ controle de  fck</t>
  </si>
  <si>
    <t>CUSTO TOTAL DO EMPREENDIMENTO SEM BDI</t>
  </si>
  <si>
    <t>BDI</t>
  </si>
  <si>
    <t>PREÇO TOTAL DO EMPREENDIMENTO COM BDI</t>
  </si>
  <si>
    <t xml:space="preserve">CRONOGRAMA FÍSICO FINANCEIRO  </t>
  </si>
  <si>
    <t>CRONOGRAMA FÍSICO FINANCEIRO</t>
  </si>
  <si>
    <t>PROJETO: Ampliação e Reforma do PAM Francisco Belloni</t>
  </si>
  <si>
    <t xml:space="preserve">                     PREFEITURA MUNICIPAL  </t>
  </si>
  <si>
    <t>LOCALIZAÇÃO: Rua Mario Brinati, s/n- Vila Esperança</t>
  </si>
  <si>
    <t>PIRASSUNUNGA</t>
  </si>
  <si>
    <t>ITEM</t>
  </si>
  <si>
    <t>DISCRIMINAÇÃO DOS SERVIÇOS</t>
  </si>
  <si>
    <t>VALOR(R$)</t>
  </si>
  <si>
    <t>SUB-TOTAL</t>
  </si>
  <si>
    <t>SERVIÇOS PRELIMINARES</t>
  </si>
  <si>
    <t>REVESTIMENTO DE TETO E PAREDE</t>
  </si>
  <si>
    <t xml:space="preserve">  </t>
  </si>
  <si>
    <t>VALOR DO PERÍODO</t>
  </si>
  <si>
    <t>VALOR ACUMULADO</t>
  </si>
  <si>
    <t>PERCENTUAL DO PERÍODO</t>
  </si>
  <si>
    <t>PERCENTUAL ACUMULADO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</si>
</sst>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_(* #,##0.00_);_(* \(#,##0.00\);_(* \-??_);_(@_)"/>
    <numFmt numFmtId="167" formatCode="#,##0.00"/>
    <numFmt numFmtId="168" formatCode="#,##0.00;[RED]#,##0.00"/>
    <numFmt numFmtId="169" formatCode="#,##0"/>
    <numFmt numFmtId="170" formatCode="0"/>
    <numFmt numFmtId="171" formatCode="0%"/>
    <numFmt numFmtId="172" formatCode="0.00%"/>
    <numFmt numFmtId="173" formatCode="_-* #,##0.00_-;\-* #,##0.00_-;_-* \-??_-;_-@_-"/>
    <numFmt numFmtId="174" formatCode="DD/MM/YYYY"/>
    <numFmt numFmtId="175" formatCode="0.0%"/>
  </numFmts>
  <fonts count="26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color indexed="27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7"/>
      <name val="Arial"/>
      <family val="2"/>
    </font>
    <font>
      <sz val="8"/>
      <color indexed="63"/>
      <name val="Arial"/>
      <family val="2"/>
    </font>
    <font>
      <sz val="11"/>
      <color indexed="63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  <xf numFmtId="164" fontId="0" fillId="0" borderId="0">
      <alignment/>
      <protection/>
    </xf>
  </cellStyleXfs>
  <cellXfs count="216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/>
    </xf>
    <xf numFmtId="166" fontId="0" fillId="0" borderId="0" xfId="15" applyFont="1" applyFill="1" applyBorder="1" applyAlignment="1" applyProtection="1">
      <alignment/>
      <protection/>
    </xf>
    <xf numFmtId="166" fontId="2" fillId="2" borderId="0" xfId="15" applyFont="1" applyFill="1" applyBorder="1" applyAlignment="1" applyProtection="1">
      <alignment/>
      <protection/>
    </xf>
    <xf numFmtId="166" fontId="0" fillId="2" borderId="0" xfId="15" applyFont="1" applyFill="1" applyBorder="1" applyAlignment="1" applyProtection="1">
      <alignment/>
      <protection/>
    </xf>
    <xf numFmtId="164" fontId="3" fillId="0" borderId="1" xfId="0" applyFont="1" applyFill="1" applyBorder="1" applyAlignment="1">
      <alignment horizontal="center"/>
    </xf>
    <xf numFmtId="167" fontId="0" fillId="2" borderId="0" xfId="15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0" fillId="0" borderId="2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/>
    </xf>
    <xf numFmtId="167" fontId="0" fillId="0" borderId="3" xfId="15" applyNumberFormat="1" applyFont="1" applyFill="1" applyBorder="1" applyAlignment="1" applyProtection="1">
      <alignment/>
      <protection/>
    </xf>
    <xf numFmtId="167" fontId="1" fillId="0" borderId="3" xfId="15" applyNumberFormat="1" applyFont="1" applyFill="1" applyBorder="1" applyAlignment="1" applyProtection="1">
      <alignment wrapText="1"/>
      <protection/>
    </xf>
    <xf numFmtId="167" fontId="1" fillId="2" borderId="0" xfId="15" applyNumberFormat="1" applyFont="1" applyFill="1" applyBorder="1" applyAlignment="1" applyProtection="1">
      <alignment wrapText="1"/>
      <protection/>
    </xf>
    <xf numFmtId="164" fontId="0" fillId="0" borderId="2" xfId="0" applyFont="1" applyFill="1" applyBorder="1" applyAlignment="1">
      <alignment horizontal="left" vertical="top"/>
    </xf>
    <xf numFmtId="164" fontId="0" fillId="0" borderId="0" xfId="0" applyFont="1" applyFill="1" applyBorder="1" applyAlignment="1">
      <alignment horizontal="left" vertical="top" wrapText="1"/>
    </xf>
    <xf numFmtId="164" fontId="4" fillId="0" borderId="0" xfId="0" applyFont="1" applyFill="1" applyBorder="1" applyAlignment="1">
      <alignment horizontal="left" wrapText="1"/>
    </xf>
    <xf numFmtId="167" fontId="0" fillId="0" borderId="0" xfId="0" applyNumberFormat="1" applyFont="1" applyFill="1" applyBorder="1" applyAlignment="1">
      <alignment horizontal="center"/>
    </xf>
    <xf numFmtId="167" fontId="5" fillId="0" borderId="0" xfId="15" applyNumberFormat="1" applyFont="1" applyFill="1" applyBorder="1" applyAlignment="1" applyProtection="1">
      <alignment horizontal="left" vertical="center"/>
      <protection/>
    </xf>
    <xf numFmtId="167" fontId="0" fillId="0" borderId="0" xfId="15" applyNumberFormat="1" applyFont="1" applyFill="1" applyBorder="1" applyAlignment="1" applyProtection="1">
      <alignment/>
      <protection/>
    </xf>
    <xf numFmtId="164" fontId="4" fillId="0" borderId="0" xfId="0" applyFont="1" applyFill="1" applyBorder="1" applyAlignment="1">
      <alignment vertical="center" wrapText="1"/>
    </xf>
    <xf numFmtId="164" fontId="0" fillId="0" borderId="0" xfId="0" applyFont="1" applyFill="1" applyBorder="1" applyAlignment="1">
      <alignment horizontal="center" vertical="top"/>
    </xf>
    <xf numFmtId="164" fontId="4" fillId="0" borderId="0" xfId="0" applyFont="1" applyFill="1" applyBorder="1" applyAlignment="1">
      <alignment horizontal="left" vertical="center" wrapText="1"/>
    </xf>
    <xf numFmtId="164" fontId="4" fillId="0" borderId="3" xfId="0" applyFont="1" applyFill="1" applyBorder="1" applyAlignment="1">
      <alignment vertical="center" wrapText="1"/>
    </xf>
    <xf numFmtId="164" fontId="4" fillId="2" borderId="0" xfId="0" applyFont="1" applyFill="1" applyBorder="1" applyAlignment="1">
      <alignment horizontal="left" vertical="center" wrapText="1"/>
    </xf>
    <xf numFmtId="164" fontId="0" fillId="0" borderId="4" xfId="0" applyFont="1" applyFill="1" applyBorder="1" applyAlignment="1">
      <alignment/>
    </xf>
    <xf numFmtId="164" fontId="0" fillId="0" borderId="5" xfId="0" applyFont="1" applyFill="1" applyBorder="1" applyAlignment="1">
      <alignment/>
    </xf>
    <xf numFmtId="167" fontId="6" fillId="0" borderId="5" xfId="0" applyNumberFormat="1" applyFont="1" applyFill="1" applyBorder="1" applyAlignment="1">
      <alignment horizontal="left" vertical="center" wrapText="1"/>
    </xf>
    <xf numFmtId="164" fontId="0" fillId="0" borderId="5" xfId="0" applyFont="1" applyBorder="1" applyAlignment="1">
      <alignment/>
    </xf>
    <xf numFmtId="167" fontId="0" fillId="0" borderId="6" xfId="15" applyNumberFormat="1" applyFont="1" applyFill="1" applyBorder="1" applyAlignment="1" applyProtection="1">
      <alignment/>
      <protection/>
    </xf>
    <xf numFmtId="164" fontId="1" fillId="0" borderId="7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1" fillId="0" borderId="8" xfId="0" applyFont="1" applyFill="1" applyBorder="1" applyAlignment="1">
      <alignment horizontal="center"/>
    </xf>
    <xf numFmtId="164" fontId="1" fillId="0" borderId="8" xfId="0" applyFont="1" applyFill="1" applyBorder="1" applyAlignment="1">
      <alignment/>
    </xf>
    <xf numFmtId="164" fontId="1" fillId="0" borderId="8" xfId="0" applyFont="1" applyFill="1" applyBorder="1" applyAlignment="1">
      <alignment horizontal="center" wrapText="1"/>
    </xf>
    <xf numFmtId="167" fontId="1" fillId="0" borderId="8" xfId="15" applyNumberFormat="1" applyFont="1" applyFill="1" applyBorder="1" applyAlignment="1" applyProtection="1">
      <alignment horizontal="center"/>
      <protection/>
    </xf>
    <xf numFmtId="167" fontId="1" fillId="2" borderId="0" xfId="15" applyNumberFormat="1" applyFont="1" applyFill="1" applyBorder="1" applyAlignment="1" applyProtection="1">
      <alignment horizontal="center"/>
      <protection/>
    </xf>
    <xf numFmtId="164" fontId="1" fillId="0" borderId="0" xfId="0" applyFont="1" applyAlignment="1">
      <alignment/>
    </xf>
    <xf numFmtId="164" fontId="1" fillId="3" borderId="1" xfId="0" applyFont="1" applyFill="1" applyBorder="1" applyAlignment="1" applyProtection="1">
      <alignment/>
      <protection locked="0"/>
    </xf>
    <xf numFmtId="164" fontId="7" fillId="3" borderId="1" xfId="0" applyFont="1" applyFill="1" applyBorder="1" applyAlignment="1">
      <alignment wrapText="1"/>
    </xf>
    <xf numFmtId="164" fontId="1" fillId="3" borderId="1" xfId="0" applyFont="1" applyFill="1" applyBorder="1" applyAlignment="1" applyProtection="1">
      <alignment horizontal="center"/>
      <protection locked="0"/>
    </xf>
    <xf numFmtId="167" fontId="1" fillId="3" borderId="1" xfId="0" applyNumberFormat="1" applyFont="1" applyFill="1" applyBorder="1" applyAlignment="1" applyProtection="1">
      <alignment/>
      <protection locked="0"/>
    </xf>
    <xf numFmtId="167" fontId="8" fillId="3" borderId="1" xfId="0" applyNumberFormat="1" applyFont="1" applyFill="1" applyBorder="1" applyAlignment="1" applyProtection="1">
      <alignment/>
      <protection locked="0"/>
    </xf>
    <xf numFmtId="167" fontId="1" fillId="3" borderId="1" xfId="0" applyNumberFormat="1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4" fontId="9" fillId="0" borderId="0" xfId="0" applyFont="1" applyAlignment="1">
      <alignment/>
    </xf>
    <xf numFmtId="164" fontId="1" fillId="4" borderId="1" xfId="0" applyFont="1" applyFill="1" applyBorder="1" applyAlignment="1" applyProtection="1">
      <alignment/>
      <protection locked="0"/>
    </xf>
    <xf numFmtId="164" fontId="1" fillId="4" borderId="1" xfId="0" applyFont="1" applyFill="1" applyBorder="1" applyAlignment="1">
      <alignment wrapText="1"/>
    </xf>
    <xf numFmtId="164" fontId="1" fillId="4" borderId="1" xfId="0" applyFont="1" applyFill="1" applyBorder="1" applyAlignment="1" applyProtection="1">
      <alignment horizontal="center"/>
      <protection locked="0"/>
    </xf>
    <xf numFmtId="167" fontId="1" fillId="4" borderId="1" xfId="0" applyNumberFormat="1" applyFont="1" applyFill="1" applyBorder="1" applyAlignment="1" applyProtection="1">
      <alignment/>
      <protection locked="0"/>
    </xf>
    <xf numFmtId="167" fontId="1" fillId="4" borderId="1" xfId="0" applyNumberFormat="1" applyFont="1" applyFill="1" applyBorder="1" applyAlignment="1">
      <alignment/>
    </xf>
    <xf numFmtId="164" fontId="0" fillId="5" borderId="0" xfId="0" applyFont="1" applyFill="1" applyAlignment="1">
      <alignment/>
    </xf>
    <xf numFmtId="164" fontId="1" fillId="6" borderId="1" xfId="0" applyFont="1" applyFill="1" applyBorder="1" applyAlignment="1" applyProtection="1">
      <alignment/>
      <protection locked="0"/>
    </xf>
    <xf numFmtId="164" fontId="1" fillId="6" borderId="1" xfId="0" applyFont="1" applyFill="1" applyBorder="1" applyAlignment="1">
      <alignment wrapText="1"/>
    </xf>
    <xf numFmtId="164" fontId="1" fillId="6" borderId="1" xfId="0" applyFont="1" applyFill="1" applyBorder="1" applyAlignment="1" applyProtection="1">
      <alignment horizontal="center"/>
      <protection locked="0"/>
    </xf>
    <xf numFmtId="167" fontId="1" fillId="6" borderId="1" xfId="0" applyNumberFormat="1" applyFont="1" applyFill="1" applyBorder="1" applyAlignment="1" applyProtection="1">
      <alignment/>
      <protection locked="0"/>
    </xf>
    <xf numFmtId="167" fontId="1" fillId="6" borderId="1" xfId="0" applyNumberFormat="1" applyFont="1" applyFill="1" applyBorder="1" applyAlignment="1">
      <alignment/>
    </xf>
    <xf numFmtId="164" fontId="10" fillId="0" borderId="0" xfId="0" applyFont="1" applyAlignment="1">
      <alignment/>
    </xf>
    <xf numFmtId="164" fontId="11" fillId="0" borderId="1" xfId="0" applyFont="1" applyBorder="1" applyAlignment="1" applyProtection="1">
      <alignment/>
      <protection locked="0"/>
    </xf>
    <xf numFmtId="164" fontId="11" fillId="0" borderId="1" xfId="0" applyFont="1" applyBorder="1" applyAlignment="1">
      <alignment/>
    </xf>
    <xf numFmtId="164" fontId="11" fillId="0" borderId="1" xfId="0" applyFont="1" applyBorder="1" applyAlignment="1" applyProtection="1">
      <alignment wrapText="1"/>
      <protection locked="0"/>
    </xf>
    <xf numFmtId="164" fontId="11" fillId="0" borderId="1" xfId="0" applyFont="1" applyBorder="1" applyAlignment="1" applyProtection="1">
      <alignment horizontal="center"/>
      <protection locked="0"/>
    </xf>
    <xf numFmtId="167" fontId="11" fillId="0" borderId="1" xfId="0" applyNumberFormat="1" applyFont="1" applyBorder="1" applyAlignment="1" applyProtection="1">
      <alignment/>
      <protection locked="0"/>
    </xf>
    <xf numFmtId="168" fontId="11" fillId="2" borderId="1" xfId="0" applyNumberFormat="1" applyFont="1" applyFill="1" applyBorder="1" applyAlignment="1">
      <alignment horizontal="right" vertical="center"/>
    </xf>
    <xf numFmtId="168" fontId="11" fillId="2" borderId="0" xfId="0" applyNumberFormat="1" applyFont="1" applyFill="1" applyBorder="1" applyAlignment="1">
      <alignment horizontal="right" vertical="center"/>
    </xf>
    <xf numFmtId="164" fontId="0" fillId="0" borderId="1" xfId="0" applyFont="1" applyBorder="1" applyAlignment="1" applyProtection="1">
      <alignment vertical="top"/>
      <protection locked="0"/>
    </xf>
    <xf numFmtId="164" fontId="0" fillId="0" borderId="1" xfId="0" applyFont="1" applyBorder="1" applyAlignment="1">
      <alignment/>
    </xf>
    <xf numFmtId="164" fontId="0" fillId="0" borderId="1" xfId="0" applyFont="1" applyBorder="1" applyAlignment="1" applyProtection="1">
      <alignment vertical="top" wrapText="1"/>
      <protection locked="0"/>
    </xf>
    <xf numFmtId="164" fontId="0" fillId="0" borderId="1" xfId="0" applyFont="1" applyBorder="1" applyAlignment="1" applyProtection="1">
      <alignment horizontal="center" vertical="top"/>
      <protection locked="0"/>
    </xf>
    <xf numFmtId="167" fontId="0" fillId="0" borderId="1" xfId="0" applyNumberFormat="1" applyBorder="1" applyAlignment="1" applyProtection="1">
      <alignment vertical="top"/>
      <protection locked="0"/>
    </xf>
    <xf numFmtId="167" fontId="11" fillId="0" borderId="1" xfId="0" applyNumberFormat="1" applyFont="1" applyBorder="1" applyAlignment="1" applyProtection="1">
      <alignment vertical="top"/>
      <protection locked="0"/>
    </xf>
    <xf numFmtId="168" fontId="11" fillId="2" borderId="1" xfId="0" applyNumberFormat="1" applyFont="1" applyFill="1" applyBorder="1" applyAlignment="1">
      <alignment horizontal="right" vertical="top"/>
    </xf>
    <xf numFmtId="164" fontId="0" fillId="0" borderId="1" xfId="0" applyFont="1" applyBorder="1" applyAlignment="1" applyProtection="1">
      <alignment/>
      <protection locked="0"/>
    </xf>
    <xf numFmtId="164" fontId="0" fillId="0" borderId="1" xfId="0" applyFont="1" applyBorder="1" applyAlignment="1" applyProtection="1">
      <alignment wrapText="1"/>
      <protection locked="0"/>
    </xf>
    <xf numFmtId="164" fontId="0" fillId="0" borderId="1" xfId="0" applyFont="1" applyBorder="1" applyAlignment="1" applyProtection="1">
      <alignment horizontal="center"/>
      <protection locked="0"/>
    </xf>
    <xf numFmtId="167" fontId="0" fillId="0" borderId="1" xfId="0" applyNumberFormat="1" applyFont="1" applyBorder="1" applyAlignment="1" applyProtection="1">
      <alignment/>
      <protection locked="0"/>
    </xf>
    <xf numFmtId="169" fontId="0" fillId="0" borderId="1" xfId="0" applyNumberFormat="1" applyFont="1" applyBorder="1" applyAlignment="1" applyProtection="1">
      <alignment/>
      <protection locked="0"/>
    </xf>
    <xf numFmtId="164" fontId="0" fillId="0" borderId="1" xfId="0" applyFont="1" applyBorder="1" applyAlignment="1" applyProtection="1">
      <alignment vertical="center"/>
      <protection locked="0"/>
    </xf>
    <xf numFmtId="164" fontId="0" fillId="0" borderId="1" xfId="0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vertical="center"/>
      <protection locked="0"/>
    </xf>
    <xf numFmtId="167" fontId="11" fillId="0" borderId="1" xfId="0" applyNumberFormat="1" applyFont="1" applyBorder="1" applyAlignment="1" applyProtection="1">
      <alignment vertical="center"/>
      <protection locked="0"/>
    </xf>
    <xf numFmtId="164" fontId="12" fillId="0" borderId="0" xfId="0" applyFont="1" applyAlignment="1">
      <alignment/>
    </xf>
    <xf numFmtId="164" fontId="12" fillId="0" borderId="0" xfId="0" applyFont="1" applyAlignment="1">
      <alignment vertical="top"/>
    </xf>
    <xf numFmtId="167" fontId="0" fillId="0" borderId="1" xfId="0" applyNumberFormat="1" applyFont="1" applyBorder="1" applyAlignment="1" applyProtection="1">
      <alignment vertical="top"/>
      <protection locked="0"/>
    </xf>
    <xf numFmtId="164" fontId="12" fillId="0" borderId="1" xfId="0" applyFont="1" applyBorder="1" applyAlignment="1">
      <alignment/>
    </xf>
    <xf numFmtId="164" fontId="12" fillId="0" borderId="9" xfId="0" applyFont="1" applyBorder="1" applyAlignment="1">
      <alignment/>
    </xf>
    <xf numFmtId="164" fontId="12" fillId="0" borderId="1" xfId="0" applyFont="1" applyBorder="1" applyAlignment="1">
      <alignment vertical="center"/>
    </xf>
    <xf numFmtId="164" fontId="13" fillId="0" borderId="0" xfId="0" applyFont="1" applyAlignment="1">
      <alignment wrapText="1"/>
    </xf>
    <xf numFmtId="164" fontId="12" fillId="0" borderId="0" xfId="0" applyFont="1" applyAlignment="1">
      <alignment vertical="center"/>
    </xf>
    <xf numFmtId="164" fontId="14" fillId="0" borderId="1" xfId="0" applyFont="1" applyBorder="1" applyAlignment="1">
      <alignment wrapText="1"/>
    </xf>
    <xf numFmtId="164" fontId="12" fillId="0" borderId="1" xfId="0" applyFont="1" applyBorder="1" applyAlignment="1">
      <alignment wrapText="1"/>
    </xf>
    <xf numFmtId="168" fontId="11" fillId="2" borderId="2" xfId="0" applyNumberFormat="1" applyFont="1" applyFill="1" applyBorder="1" applyAlignment="1">
      <alignment horizontal="right" vertical="center"/>
    </xf>
    <xf numFmtId="164" fontId="12" fillId="0" borderId="0" xfId="0" applyFont="1" applyAlignment="1">
      <alignment wrapText="1"/>
    </xf>
    <xf numFmtId="164" fontId="4" fillId="0" borderId="1" xfId="0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 applyProtection="1">
      <alignment vertical="top" wrapText="1"/>
      <protection locked="0"/>
    </xf>
    <xf numFmtId="167" fontId="0" fillId="0" borderId="1" xfId="0" applyNumberFormat="1" applyFont="1" applyBorder="1" applyAlignment="1" applyProtection="1">
      <alignment horizontal="center" vertical="center"/>
      <protection locked="0"/>
    </xf>
    <xf numFmtId="168" fontId="11" fillId="2" borderId="0" xfId="0" applyNumberFormat="1" applyFont="1" applyFill="1" applyBorder="1" applyAlignment="1">
      <alignment horizontal="center" vertical="center"/>
    </xf>
    <xf numFmtId="164" fontId="15" fillId="4" borderId="1" xfId="0" applyFont="1" applyFill="1" applyBorder="1" applyAlignment="1">
      <alignment wrapText="1"/>
    </xf>
    <xf numFmtId="164" fontId="0" fillId="0" borderId="1" xfId="0" applyFont="1" applyBorder="1" applyAlignment="1" applyProtection="1">
      <alignment vertical="center" wrapText="1"/>
      <protection locked="0"/>
    </xf>
    <xf numFmtId="167" fontId="0" fillId="2" borderId="1" xfId="0" applyNumberFormat="1" applyFont="1" applyFill="1" applyBorder="1" applyAlignment="1" applyProtection="1">
      <alignment vertical="center"/>
      <protection locked="0"/>
    </xf>
    <xf numFmtId="164" fontId="0" fillId="2" borderId="1" xfId="0" applyFont="1" applyFill="1" applyBorder="1" applyAlignment="1" applyProtection="1">
      <alignment/>
      <protection locked="0"/>
    </xf>
    <xf numFmtId="167" fontId="0" fillId="2" borderId="1" xfId="0" applyNumberFormat="1" applyFont="1" applyFill="1" applyBorder="1" applyAlignment="1" applyProtection="1">
      <alignment/>
      <protection locked="0"/>
    </xf>
    <xf numFmtId="164" fontId="16" fillId="0" borderId="0" xfId="0" applyFont="1" applyAlignment="1">
      <alignment wrapText="1"/>
    </xf>
    <xf numFmtId="164" fontId="0" fillId="6" borderId="1" xfId="0" applyFont="1" applyFill="1" applyBorder="1" applyAlignment="1" applyProtection="1">
      <alignment/>
      <protection locked="0"/>
    </xf>
    <xf numFmtId="164" fontId="17" fillId="0" borderId="1" xfId="0" applyFont="1" applyBorder="1" applyAlignment="1">
      <alignment/>
    </xf>
    <xf numFmtId="168" fontId="11" fillId="2" borderId="1" xfId="0" applyNumberFormat="1" applyFont="1" applyFill="1" applyBorder="1" applyAlignment="1">
      <alignment horizontal="center" vertical="center"/>
    </xf>
    <xf numFmtId="164" fontId="17" fillId="0" borderId="10" xfId="0" applyFont="1" applyBorder="1" applyAlignment="1">
      <alignment/>
    </xf>
    <xf numFmtId="164" fontId="0" fillId="0" borderId="1" xfId="0" applyBorder="1" applyAlignment="1">
      <alignment/>
    </xf>
    <xf numFmtId="164" fontId="17" fillId="0" borderId="0" xfId="0" applyFont="1" applyAlignment="1">
      <alignment/>
    </xf>
    <xf numFmtId="164" fontId="16" fillId="0" borderId="0" xfId="0" applyFont="1" applyAlignment="1">
      <alignment vertical="center" wrapText="1"/>
    </xf>
    <xf numFmtId="164" fontId="0" fillId="0" borderId="1" xfId="0" applyFont="1" applyBorder="1" applyAlignment="1">
      <alignment vertical="top"/>
    </xf>
    <xf numFmtId="164" fontId="17" fillId="0" borderId="1" xfId="0" applyFont="1" applyBorder="1" applyAlignment="1">
      <alignment vertical="top" wrapText="1"/>
    </xf>
    <xf numFmtId="164" fontId="0" fillId="0" borderId="1" xfId="0" applyBorder="1" applyAlignment="1">
      <alignment vertical="center"/>
    </xf>
    <xf numFmtId="164" fontId="17" fillId="2" borderId="10" xfId="0" applyFont="1" applyFill="1" applyBorder="1" applyAlignment="1">
      <alignment horizontal="right" vertical="center"/>
    </xf>
    <xf numFmtId="164" fontId="17" fillId="2" borderId="1" xfId="0" applyFont="1" applyFill="1" applyBorder="1" applyAlignment="1">
      <alignment/>
    </xf>
    <xf numFmtId="164" fontId="18" fillId="0" borderId="1" xfId="0" applyFont="1" applyBorder="1" applyAlignment="1">
      <alignment/>
    </xf>
    <xf numFmtId="167" fontId="0" fillId="0" borderId="1" xfId="0" applyNumberFormat="1" applyFont="1" applyBorder="1" applyAlignment="1" applyProtection="1">
      <alignment horizontal="center"/>
      <protection locked="0"/>
    </xf>
    <xf numFmtId="164" fontId="17" fillId="2" borderId="1" xfId="0" applyFont="1" applyFill="1" applyBorder="1" applyAlignment="1">
      <alignment horizontal="right" vertical="top" wrapText="1"/>
    </xf>
    <xf numFmtId="164" fontId="0" fillId="0" borderId="1" xfId="0" applyFont="1" applyBorder="1" applyAlignment="1" applyProtection="1">
      <alignment horizontal="center" wrapText="1"/>
      <protection locked="0"/>
    </xf>
    <xf numFmtId="164" fontId="18" fillId="0" borderId="1" xfId="0" applyFont="1" applyBorder="1" applyAlignment="1">
      <alignment vertical="top" wrapText="1"/>
    </xf>
    <xf numFmtId="164" fontId="0" fillId="0" borderId="1" xfId="0" applyFont="1" applyBorder="1" applyAlignment="1" applyProtection="1">
      <alignment horizontal="center" vertical="center" wrapText="1"/>
      <protection locked="0"/>
    </xf>
    <xf numFmtId="164" fontId="17" fillId="0" borderId="1" xfId="0" applyFont="1" applyBorder="1" applyAlignment="1">
      <alignment vertical="center"/>
    </xf>
    <xf numFmtId="167" fontId="11" fillId="2" borderId="1" xfId="0" applyNumberFormat="1" applyFont="1" applyFill="1" applyBorder="1" applyAlignment="1" applyProtection="1">
      <alignment vertical="center"/>
      <protection locked="0"/>
    </xf>
    <xf numFmtId="164" fontId="19" fillId="2" borderId="1" xfId="0" applyFont="1" applyFill="1" applyBorder="1" applyAlignment="1" applyProtection="1">
      <alignment vertical="center"/>
      <protection locked="0"/>
    </xf>
    <xf numFmtId="164" fontId="0" fillId="7" borderId="1" xfId="0" applyFont="1" applyFill="1" applyBorder="1" applyAlignment="1">
      <alignment vertical="center"/>
    </xf>
    <xf numFmtId="164" fontId="0" fillId="2" borderId="1" xfId="0" applyFont="1" applyFill="1" applyBorder="1" applyAlignment="1" applyProtection="1">
      <alignment vertical="center" wrapText="1"/>
      <protection locked="0"/>
    </xf>
    <xf numFmtId="164" fontId="0" fillId="2" borderId="1" xfId="0" applyFont="1" applyFill="1" applyBorder="1" applyAlignment="1" applyProtection="1">
      <alignment horizontal="center" vertical="center"/>
      <protection locked="0"/>
    </xf>
    <xf numFmtId="167" fontId="0" fillId="2" borderId="1" xfId="0" applyNumberFormat="1" applyFill="1" applyBorder="1" applyAlignment="1" applyProtection="1">
      <alignment/>
      <protection locked="0"/>
    </xf>
    <xf numFmtId="164" fontId="19" fillId="0" borderId="1" xfId="0" applyFont="1" applyBorder="1" applyAlignment="1" applyProtection="1">
      <alignment vertical="center"/>
      <protection locked="0"/>
    </xf>
    <xf numFmtId="164" fontId="20" fillId="0" borderId="1" xfId="0" applyFont="1" applyBorder="1" applyAlignment="1">
      <alignment/>
    </xf>
    <xf numFmtId="164" fontId="19" fillId="0" borderId="1" xfId="0" applyFont="1" applyBorder="1" applyAlignment="1" applyProtection="1">
      <alignment horizontal="center" vertical="center"/>
      <protection locked="0"/>
    </xf>
    <xf numFmtId="167" fontId="19" fillId="0" borderId="1" xfId="0" applyNumberFormat="1" applyFont="1" applyBorder="1" applyAlignment="1" applyProtection="1">
      <alignment vertical="center"/>
      <protection locked="0"/>
    </xf>
    <xf numFmtId="164" fontId="19" fillId="0" borderId="1" xfId="0" applyFont="1" applyBorder="1" applyAlignment="1" applyProtection="1">
      <alignment vertical="top" wrapText="1"/>
      <protection locked="0"/>
    </xf>
    <xf numFmtId="164" fontId="12" fillId="0" borderId="0" xfId="0" applyFont="1" applyAlignment="1">
      <alignment vertical="top" wrapText="1"/>
    </xf>
    <xf numFmtId="164" fontId="19" fillId="0" borderId="1" xfId="0" applyFont="1" applyBorder="1" applyAlignment="1" applyProtection="1">
      <alignment/>
      <protection locked="0"/>
    </xf>
    <xf numFmtId="164" fontId="19" fillId="0" borderId="1" xfId="0" applyFont="1" applyBorder="1" applyAlignment="1" applyProtection="1">
      <alignment wrapText="1"/>
      <protection locked="0"/>
    </xf>
    <xf numFmtId="164" fontId="19" fillId="0" borderId="1" xfId="0" applyFont="1" applyBorder="1" applyAlignment="1" applyProtection="1">
      <alignment horizontal="center"/>
      <protection locked="0"/>
    </xf>
    <xf numFmtId="167" fontId="19" fillId="0" borderId="1" xfId="0" applyNumberFormat="1" applyFont="1" applyBorder="1" applyAlignment="1" applyProtection="1">
      <alignment/>
      <protection locked="0"/>
    </xf>
    <xf numFmtId="170" fontId="0" fillId="0" borderId="1" xfId="0" applyNumberFormat="1" applyFont="1" applyBorder="1" applyAlignment="1" applyProtection="1">
      <alignment vertical="top"/>
      <protection locked="0"/>
    </xf>
    <xf numFmtId="167" fontId="0" fillId="0" borderId="1" xfId="0" applyNumberFormat="1" applyBorder="1" applyAlignment="1" applyProtection="1">
      <alignment/>
      <protection locked="0"/>
    </xf>
    <xf numFmtId="164" fontId="1" fillId="8" borderId="9" xfId="0" applyFont="1" applyFill="1" applyBorder="1" applyAlignment="1">
      <alignment/>
    </xf>
    <xf numFmtId="164" fontId="1" fillId="8" borderId="9" xfId="0" applyFont="1" applyFill="1" applyBorder="1" applyAlignment="1" applyProtection="1">
      <alignment wrapText="1"/>
      <protection locked="0"/>
    </xf>
    <xf numFmtId="164" fontId="1" fillId="8" borderId="9" xfId="0" applyFont="1" applyFill="1" applyBorder="1" applyAlignment="1">
      <alignment horizontal="center"/>
    </xf>
    <xf numFmtId="167" fontId="1" fillId="8" borderId="9" xfId="0" applyNumberFormat="1" applyFont="1" applyFill="1" applyBorder="1" applyAlignment="1">
      <alignment/>
    </xf>
    <xf numFmtId="167" fontId="1" fillId="8" borderId="1" xfId="0" applyNumberFormat="1" applyFont="1" applyFill="1" applyBorder="1" applyAlignment="1">
      <alignment/>
    </xf>
    <xf numFmtId="165" fontId="0" fillId="2" borderId="9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2" borderId="9" xfId="0" applyFont="1" applyFill="1" applyBorder="1" applyAlignment="1">
      <alignment wrapText="1"/>
    </xf>
    <xf numFmtId="172" fontId="1" fillId="0" borderId="9" xfId="19" applyNumberFormat="1" applyFont="1" applyFill="1" applyBorder="1" applyAlignment="1" applyProtection="1">
      <alignment horizontal="center"/>
      <protection/>
    </xf>
    <xf numFmtId="166" fontId="0" fillId="2" borderId="9" xfId="15" applyFont="1" applyFill="1" applyBorder="1" applyAlignment="1" applyProtection="1">
      <alignment/>
      <protection/>
    </xf>
    <xf numFmtId="172" fontId="1" fillId="2" borderId="9" xfId="15" applyNumberFormat="1" applyFont="1" applyFill="1" applyBorder="1" applyAlignment="1" applyProtection="1">
      <alignment/>
      <protection/>
    </xf>
    <xf numFmtId="172" fontId="1" fillId="2" borderId="0" xfId="15" applyNumberFormat="1" applyFont="1" applyFill="1" applyBorder="1" applyAlignment="1" applyProtection="1">
      <alignment/>
      <protection/>
    </xf>
    <xf numFmtId="165" fontId="0" fillId="9" borderId="1" xfId="0" applyNumberFormat="1" applyFont="1" applyFill="1" applyBorder="1" applyAlignment="1">
      <alignment/>
    </xf>
    <xf numFmtId="164" fontId="1" fillId="0" borderId="5" xfId="0" applyFont="1" applyFill="1" applyBorder="1" applyAlignment="1">
      <alignment/>
    </xf>
    <xf numFmtId="164" fontId="1" fillId="9" borderId="1" xfId="0" applyFont="1" applyFill="1" applyBorder="1" applyAlignment="1">
      <alignment wrapText="1"/>
    </xf>
    <xf numFmtId="164" fontId="1" fillId="9" borderId="1" xfId="0" applyFont="1" applyFill="1" applyBorder="1" applyAlignment="1">
      <alignment horizontal="center"/>
    </xf>
    <xf numFmtId="166" fontId="0" fillId="9" borderId="1" xfId="15" applyFont="1" applyFill="1" applyBorder="1" applyAlignment="1" applyProtection="1">
      <alignment/>
      <protection/>
    </xf>
    <xf numFmtId="166" fontId="1" fillId="9" borderId="1" xfId="15" applyFont="1" applyFill="1" applyBorder="1" applyAlignment="1" applyProtection="1">
      <alignment/>
      <protection/>
    </xf>
    <xf numFmtId="166" fontId="1" fillId="2" borderId="0" xfId="15" applyFont="1" applyFill="1" applyBorder="1" applyAlignment="1" applyProtection="1">
      <alignment/>
      <protection/>
    </xf>
    <xf numFmtId="165" fontId="1" fillId="0" borderId="11" xfId="0" applyNumberFormat="1" applyFont="1" applyBorder="1" applyAlignment="1">
      <alignment horizontal="center"/>
    </xf>
    <xf numFmtId="165" fontId="21" fillId="2" borderId="0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/>
    </xf>
    <xf numFmtId="168" fontId="0" fillId="0" borderId="0" xfId="0" applyNumberFormat="1" applyAlignment="1">
      <alignment/>
    </xf>
    <xf numFmtId="164" fontId="0" fillId="0" borderId="0" xfId="0" applyFont="1" applyBorder="1" applyAlignment="1">
      <alignment horizontal="left" vertical="top" wrapText="1"/>
    </xf>
    <xf numFmtId="173" fontId="0" fillId="0" borderId="0" xfId="0" applyNumberFormat="1" applyAlignment="1">
      <alignment/>
    </xf>
    <xf numFmtId="164" fontId="0" fillId="2" borderId="0" xfId="0" applyFont="1" applyFill="1" applyBorder="1" applyAlignment="1">
      <alignment horizontal="right"/>
    </xf>
    <xf numFmtId="164" fontId="22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4" fillId="0" borderId="11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23" fillId="0" borderId="7" xfId="0" applyFont="1" applyBorder="1" applyAlignment="1">
      <alignment horizontal="left"/>
    </xf>
    <xf numFmtId="164" fontId="5" fillId="0" borderId="2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0" fillId="0" borderId="3" xfId="0" applyBorder="1" applyAlignment="1">
      <alignment/>
    </xf>
    <xf numFmtId="164" fontId="15" fillId="0" borderId="7" xfId="0" applyFont="1" applyBorder="1" applyAlignment="1">
      <alignment horizontal="left"/>
    </xf>
    <xf numFmtId="164" fontId="6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3" fillId="0" borderId="1" xfId="0" applyFont="1" applyBorder="1" applyAlignment="1">
      <alignment horizontal="left"/>
    </xf>
    <xf numFmtId="164" fontId="0" fillId="0" borderId="5" xfId="0" applyBorder="1" applyAlignment="1">
      <alignment/>
    </xf>
    <xf numFmtId="174" fontId="0" fillId="0" borderId="6" xfId="0" applyNumberForma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24" fillId="0" borderId="1" xfId="0" applyFont="1" applyBorder="1" applyAlignment="1">
      <alignment horizontal="center"/>
    </xf>
    <xf numFmtId="164" fontId="25" fillId="0" borderId="1" xfId="0" applyFont="1" applyBorder="1" applyAlignment="1">
      <alignment horizontal="center"/>
    </xf>
    <xf numFmtId="164" fontId="5" fillId="0" borderId="10" xfId="0" applyFont="1" applyBorder="1" applyAlignment="1">
      <alignment horizontal="center"/>
    </xf>
    <xf numFmtId="165" fontId="23" fillId="0" borderId="8" xfId="0" applyNumberFormat="1" applyFont="1" applyBorder="1" applyAlignment="1">
      <alignment horizontal="center"/>
    </xf>
    <xf numFmtId="166" fontId="0" fillId="0" borderId="1" xfId="15" applyNumberFormat="1" applyFont="1" applyFill="1" applyBorder="1" applyAlignment="1" applyProtection="1">
      <alignment horizontal="center"/>
      <protection/>
    </xf>
    <xf numFmtId="166" fontId="0" fillId="0" borderId="1" xfId="15" applyNumberFormat="1" applyFont="1" applyFill="1" applyBorder="1" applyAlignment="1" applyProtection="1">
      <alignment/>
      <protection/>
    </xf>
    <xf numFmtId="166" fontId="2" fillId="0" borderId="1" xfId="15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64" fontId="4" fillId="0" borderId="9" xfId="0" applyFont="1" applyBorder="1" applyAlignment="1">
      <alignment horizontal="center"/>
    </xf>
    <xf numFmtId="171" fontId="0" fillId="0" borderId="1" xfId="15" applyNumberFormat="1" applyFont="1" applyFill="1" applyBorder="1" applyAlignment="1" applyProtection="1">
      <alignment/>
      <protection/>
    </xf>
    <xf numFmtId="171" fontId="2" fillId="0" borderId="1" xfId="15" applyNumberFormat="1" applyFont="1" applyFill="1" applyBorder="1" applyAlignment="1" applyProtection="1">
      <alignment/>
      <protection/>
    </xf>
    <xf numFmtId="164" fontId="23" fillId="0" borderId="8" xfId="0" applyFont="1" applyBorder="1" applyAlignment="1">
      <alignment horizontal="center"/>
    </xf>
    <xf numFmtId="166" fontId="2" fillId="2" borderId="1" xfId="15" applyNumberFormat="1" applyFont="1" applyFill="1" applyBorder="1" applyAlignment="1" applyProtection="1">
      <alignment/>
      <protection/>
    </xf>
    <xf numFmtId="171" fontId="2" fillId="2" borderId="1" xfId="15" applyNumberFormat="1" applyFont="1" applyFill="1" applyBorder="1" applyAlignment="1" applyProtection="1">
      <alignment/>
      <protection/>
    </xf>
    <xf numFmtId="166" fontId="19" fillId="0" borderId="1" xfId="15" applyNumberFormat="1" applyFont="1" applyFill="1" applyBorder="1" applyAlignment="1" applyProtection="1">
      <alignment/>
      <protection/>
    </xf>
    <xf numFmtId="171" fontId="19" fillId="0" borderId="1" xfId="15" applyNumberFormat="1" applyFont="1" applyFill="1" applyBorder="1" applyAlignment="1" applyProtection="1">
      <alignment/>
      <protection/>
    </xf>
    <xf numFmtId="166" fontId="2" fillId="0" borderId="1" xfId="15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/>
    </xf>
    <xf numFmtId="164" fontId="23" fillId="0" borderId="1" xfId="0" applyFont="1" applyBorder="1" applyAlignment="1">
      <alignment horizontal="right"/>
    </xf>
    <xf numFmtId="166" fontId="1" fillId="0" borderId="1" xfId="15" applyNumberFormat="1" applyFont="1" applyFill="1" applyBorder="1" applyAlignment="1" applyProtection="1">
      <alignment/>
      <protection/>
    </xf>
    <xf numFmtId="166" fontId="25" fillId="0" borderId="1" xfId="15" applyNumberFormat="1" applyFont="1" applyFill="1" applyBorder="1" applyAlignment="1" applyProtection="1">
      <alignment/>
      <protection/>
    </xf>
    <xf numFmtId="172" fontId="0" fillId="0" borderId="1" xfId="15" applyNumberFormat="1" applyFont="1" applyFill="1" applyBorder="1" applyAlignment="1" applyProtection="1">
      <alignment/>
      <protection/>
    </xf>
    <xf numFmtId="171" fontId="1" fillId="0" borderId="1" xfId="15" applyNumberFormat="1" applyFont="1" applyFill="1" applyBorder="1" applyAlignment="1" applyProtection="1">
      <alignment/>
      <protection/>
    </xf>
    <xf numFmtId="172" fontId="19" fillId="0" borderId="1" xfId="15" applyNumberFormat="1" applyFont="1" applyFill="1" applyBorder="1" applyAlignment="1" applyProtection="1">
      <alignment/>
      <protection/>
    </xf>
    <xf numFmtId="175" fontId="25" fillId="0" borderId="1" xfId="15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3333750</xdr:colOff>
      <xdr:row>2</xdr:row>
      <xdr:rowOff>9525</xdr:rowOff>
    </xdr:from>
    <xdr:to>
      <xdr:col>5</xdr:col>
      <xdr:colOff>352425</xdr:colOff>
      <xdr:row>3</xdr:row>
      <xdr:rowOff>200025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09575"/>
          <a:ext cx="14287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2</xdr:row>
      <xdr:rowOff>38100</xdr:rowOff>
    </xdr:from>
    <xdr:to>
      <xdr:col>6</xdr:col>
      <xdr:colOff>628650</xdr:colOff>
      <xdr:row>4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361950"/>
          <a:ext cx="5048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0"/>
  <sheetViews>
    <sheetView tabSelected="1" zoomScale="80" zoomScaleNormal="80" zoomScaleSheetLayoutView="100" workbookViewId="0" topLeftCell="A19">
      <pane ySplit="65535" topLeftCell="A19" activePane="topLeft" state="split"/>
      <selection pane="topLeft" activeCell="I24" sqref="I24"/>
      <selection pane="bottomLeft" activeCell="A19" sqref="A19"/>
    </sheetView>
  </sheetViews>
  <sheetFormatPr defaultColWidth="9.140625" defaultRowHeight="12.75" outlineLevelCol="1"/>
  <cols>
    <col min="1" max="1" width="10.57421875" style="1" customWidth="1"/>
    <col min="2" max="2" width="0.13671875" style="2" customWidth="1"/>
    <col min="3" max="3" width="50.57421875" style="3" customWidth="1"/>
    <col min="4" max="4" width="7.140625" style="4" customWidth="1"/>
    <col min="5" max="5" width="8.421875" style="5" customWidth="1"/>
    <col min="6" max="6" width="10.140625" style="5" customWidth="1"/>
    <col min="7" max="7" width="12.28125" style="5" customWidth="1"/>
    <col min="8" max="8" width="13.7109375" style="5" customWidth="1"/>
    <col min="9" max="9" width="12.57421875" style="5" customWidth="1"/>
    <col min="10" max="10" width="9.00390625" style="6" customWidth="1"/>
    <col min="11" max="12" width="7.00390625" style="6" customWidth="1"/>
    <col min="13" max="13" width="12.57421875" style="6" customWidth="1"/>
    <col min="14" max="16" width="12.57421875" style="7" customWidth="1"/>
    <col min="18" max="18" width="0" style="0" hidden="1" customWidth="1" outlineLevel="1"/>
    <col min="19" max="19" width="0" style="5" hidden="1" customWidth="1" outlineLevel="1"/>
    <col min="20" max="20" width="0" style="0" hidden="1" customWidth="1" outlineLevel="1"/>
    <col min="21" max="21" width="9.140625" style="0" customWidth="1"/>
  </cols>
  <sheetData>
    <row r="1" spans="1:12" s="10" customFormat="1" ht="18.75">
      <c r="A1" s="8" t="s">
        <v>0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s="10" customFormat="1" ht="12.75" customHeight="1">
      <c r="A2" s="11"/>
      <c r="B2" s="12"/>
      <c r="C2" s="13" t="s">
        <v>1</v>
      </c>
      <c r="D2" s="13"/>
      <c r="E2" s="13"/>
      <c r="F2" s="14" t="s">
        <v>2</v>
      </c>
      <c r="G2" s="14" t="s">
        <v>3</v>
      </c>
      <c r="H2" s="15" t="s">
        <v>4</v>
      </c>
      <c r="I2" s="16" t="s">
        <v>5</v>
      </c>
      <c r="J2" s="17"/>
      <c r="K2" s="17"/>
      <c r="L2" s="17"/>
    </row>
    <row r="3" spans="1:12" s="10" customFormat="1" ht="15.75">
      <c r="A3" s="18"/>
      <c r="B3" s="19"/>
      <c r="C3" s="20" t="s">
        <v>6</v>
      </c>
      <c r="D3" s="21"/>
      <c r="E3" s="22"/>
      <c r="F3" s="23"/>
      <c r="G3" s="23" t="s">
        <v>7</v>
      </c>
      <c r="H3" s="15" t="s">
        <v>8</v>
      </c>
      <c r="I3" s="15"/>
      <c r="J3" s="9"/>
      <c r="K3" s="9"/>
      <c r="L3" s="9"/>
    </row>
    <row r="4" spans="1:12" s="10" customFormat="1" ht="18" customHeight="1">
      <c r="A4" s="11"/>
      <c r="B4" s="12"/>
      <c r="C4" s="24" t="s">
        <v>9</v>
      </c>
      <c r="D4" s="24"/>
      <c r="E4" s="24"/>
      <c r="F4" s="24"/>
      <c r="G4" s="25" t="s">
        <v>10</v>
      </c>
      <c r="H4" s="26" t="s">
        <v>11</v>
      </c>
      <c r="I4" s="27"/>
      <c r="J4" s="28"/>
      <c r="K4" s="28"/>
      <c r="L4" s="28"/>
    </row>
    <row r="5" spans="1:12" s="10" customFormat="1" ht="13.5" customHeight="1">
      <c r="A5" s="29"/>
      <c r="B5" s="30"/>
      <c r="C5" s="31" t="s">
        <v>12</v>
      </c>
      <c r="D5" s="31"/>
      <c r="E5" s="31"/>
      <c r="F5" s="31"/>
      <c r="G5" s="32" t="s">
        <v>13</v>
      </c>
      <c r="H5" s="33"/>
      <c r="I5" s="33"/>
      <c r="J5" s="9"/>
      <c r="K5" s="9"/>
      <c r="L5" s="9"/>
    </row>
    <row r="6" spans="1:12" s="10" customFormat="1" ht="12.75">
      <c r="A6" s="34"/>
      <c r="B6" s="34"/>
      <c r="C6" s="34"/>
      <c r="D6" s="34"/>
      <c r="E6" s="34"/>
      <c r="F6" s="34"/>
      <c r="G6" s="34"/>
      <c r="H6" s="34"/>
      <c r="I6" s="34"/>
      <c r="J6" s="35"/>
      <c r="K6" s="35"/>
      <c r="L6" s="35"/>
    </row>
    <row r="7" spans="1:12" s="41" customFormat="1" ht="12.75">
      <c r="A7" s="36" t="s">
        <v>14</v>
      </c>
      <c r="B7" s="37" t="s">
        <v>15</v>
      </c>
      <c r="C7" s="38" t="s">
        <v>16</v>
      </c>
      <c r="D7" s="36" t="s">
        <v>17</v>
      </c>
      <c r="E7" s="39" t="s">
        <v>18</v>
      </c>
      <c r="F7" s="39" t="s">
        <v>19</v>
      </c>
      <c r="G7" s="39" t="s">
        <v>20</v>
      </c>
      <c r="H7" s="39" t="s">
        <v>21</v>
      </c>
      <c r="I7" s="39" t="s">
        <v>22</v>
      </c>
      <c r="J7" s="40"/>
      <c r="K7" s="40"/>
      <c r="L7" s="40"/>
    </row>
    <row r="8" spans="1:12" s="49" customFormat="1" ht="12.75" customHeight="1">
      <c r="A8" s="42" t="s">
        <v>23</v>
      </c>
      <c r="B8" s="42" t="s">
        <v>24</v>
      </c>
      <c r="C8" s="43" t="s">
        <v>25</v>
      </c>
      <c r="D8" s="44"/>
      <c r="E8" s="45"/>
      <c r="F8" s="45"/>
      <c r="G8" s="46">
        <v>1.21</v>
      </c>
      <c r="H8" s="47">
        <f>+H9+H18+H33+H39+H41+H43+H50+H58+H62+H65+H73+H81+H86+H92+H100+H161+H207+H211</f>
        <v>277235.27999999997</v>
      </c>
      <c r="I8" s="47">
        <f>+I9+I18+I33+I39+I41+I43+I58+I62+I65+I73+I81+I86+I92+I100+I161+I207+I211+I54</f>
        <v>343202.73999999993</v>
      </c>
      <c r="J8" s="48"/>
      <c r="K8" s="48"/>
      <c r="L8" s="48"/>
    </row>
    <row r="9" spans="1:12" s="55" customFormat="1" ht="12.75">
      <c r="A9" s="50" t="s">
        <v>26</v>
      </c>
      <c r="B9" s="50" t="s">
        <v>27</v>
      </c>
      <c r="C9" s="51"/>
      <c r="D9" s="52"/>
      <c r="E9" s="53"/>
      <c r="F9" s="53"/>
      <c r="G9" s="53"/>
      <c r="H9" s="54">
        <f>H10+H12</f>
        <v>3069.5800000000004</v>
      </c>
      <c r="I9" s="54">
        <f>I10+I12</f>
        <v>3714.2</v>
      </c>
      <c r="J9" s="48"/>
      <c r="K9" s="48"/>
      <c r="L9" s="48"/>
    </row>
    <row r="10" spans="1:12" s="61" customFormat="1" ht="12.75">
      <c r="A10" s="56" t="s">
        <v>28</v>
      </c>
      <c r="B10" s="56" t="s">
        <v>29</v>
      </c>
      <c r="C10" s="57"/>
      <c r="D10" s="58"/>
      <c r="E10" s="59"/>
      <c r="F10" s="59"/>
      <c r="G10" s="59"/>
      <c r="H10" s="60">
        <f>SUM(H11)</f>
        <v>2414.2200000000003</v>
      </c>
      <c r="I10" s="60">
        <f>SUM(I11)</f>
        <v>2921.21</v>
      </c>
      <c r="J10" s="48"/>
      <c r="K10" s="48"/>
      <c r="L10" s="48"/>
    </row>
    <row r="11" spans="1:12" s="61" customFormat="1" ht="12.75">
      <c r="A11" s="62" t="s">
        <v>30</v>
      </c>
      <c r="B11" s="63"/>
      <c r="C11" s="64" t="s">
        <v>31</v>
      </c>
      <c r="D11" s="65" t="s">
        <v>32</v>
      </c>
      <c r="E11" s="66">
        <v>6</v>
      </c>
      <c r="F11" s="66">
        <v>402.37</v>
      </c>
      <c r="G11" s="67">
        <f>F11*$G8</f>
        <v>486.87</v>
      </c>
      <c r="H11" s="67">
        <f>F11*E11</f>
        <v>2414.2200000000003</v>
      </c>
      <c r="I11" s="67">
        <f>H11*$G8</f>
        <v>2921.21</v>
      </c>
      <c r="J11" s="68"/>
      <c r="K11" s="68"/>
      <c r="L11" s="68"/>
    </row>
    <row r="12" spans="1:12" s="61" customFormat="1" ht="12.75">
      <c r="A12" s="56" t="s">
        <v>33</v>
      </c>
      <c r="B12" s="56" t="s">
        <v>34</v>
      </c>
      <c r="C12" s="57" t="s">
        <v>35</v>
      </c>
      <c r="D12" s="58"/>
      <c r="E12" s="59"/>
      <c r="F12" s="59"/>
      <c r="G12" s="59"/>
      <c r="H12" s="60">
        <f>SUM(H13:H17)</f>
        <v>655.3600000000001</v>
      </c>
      <c r="I12" s="60">
        <f>SUM(I13:I17)</f>
        <v>792.99</v>
      </c>
      <c r="J12" s="48"/>
      <c r="K12" s="48"/>
      <c r="L12" s="48"/>
    </row>
    <row r="13" spans="1:12" s="61" customFormat="1" ht="12.75">
      <c r="A13" s="69" t="s">
        <v>36</v>
      </c>
      <c r="B13" s="70"/>
      <c r="C13" s="71" t="s">
        <v>37</v>
      </c>
      <c r="D13" s="72" t="s">
        <v>38</v>
      </c>
      <c r="E13" s="73">
        <v>0.64</v>
      </c>
      <c r="F13" s="66">
        <v>62.4</v>
      </c>
      <c r="G13" s="67">
        <f>F13*$G8</f>
        <v>75.5</v>
      </c>
      <c r="H13" s="67">
        <f>F13*E13</f>
        <v>39.94</v>
      </c>
      <c r="I13" s="67">
        <f>H13*$G8</f>
        <v>48.33</v>
      </c>
      <c r="J13" s="68"/>
      <c r="K13" s="68"/>
      <c r="L13" s="68"/>
    </row>
    <row r="14" spans="1:12" s="61" customFormat="1" ht="12.75">
      <c r="A14" s="69" t="s">
        <v>39</v>
      </c>
      <c r="B14" s="70"/>
      <c r="C14" s="71" t="s">
        <v>40</v>
      </c>
      <c r="D14" s="72" t="s">
        <v>32</v>
      </c>
      <c r="E14" s="73">
        <v>6.7</v>
      </c>
      <c r="F14" s="66">
        <v>9.36</v>
      </c>
      <c r="G14" s="67">
        <f>F14*$G8</f>
        <v>11.33</v>
      </c>
      <c r="H14" s="67">
        <f>F14*E14</f>
        <v>62.71</v>
      </c>
      <c r="I14" s="67">
        <f>H14*$G8</f>
        <v>75.88</v>
      </c>
      <c r="J14" s="68"/>
      <c r="K14" s="68"/>
      <c r="L14" s="68"/>
    </row>
    <row r="15" spans="1:12" s="61" customFormat="1" ht="12.75">
      <c r="A15" s="69" t="s">
        <v>41</v>
      </c>
      <c r="B15" s="70"/>
      <c r="C15" s="71" t="s">
        <v>42</v>
      </c>
      <c r="D15" s="72" t="s">
        <v>32</v>
      </c>
      <c r="E15" s="73">
        <v>3</v>
      </c>
      <c r="F15" s="66">
        <v>4.68</v>
      </c>
      <c r="G15" s="67">
        <f>F15*$G8</f>
        <v>5.66</v>
      </c>
      <c r="H15" s="67">
        <f>F15*E15</f>
        <v>14.04</v>
      </c>
      <c r="I15" s="67">
        <f>H15*$G8</f>
        <v>16.99</v>
      </c>
      <c r="J15" s="68"/>
      <c r="K15" s="68"/>
      <c r="L15" s="68"/>
    </row>
    <row r="16" spans="1:12" s="61" customFormat="1" ht="25.5">
      <c r="A16" s="69" t="s">
        <v>43</v>
      </c>
      <c r="B16" s="70"/>
      <c r="C16" s="71" t="s">
        <v>44</v>
      </c>
      <c r="D16" s="72" t="s">
        <v>32</v>
      </c>
      <c r="E16" s="73">
        <v>5.1</v>
      </c>
      <c r="F16" s="74">
        <v>24.21</v>
      </c>
      <c r="G16" s="75">
        <f>F16*$G8</f>
        <v>29.29</v>
      </c>
      <c r="H16" s="75">
        <f>F16*E16</f>
        <v>123.47</v>
      </c>
      <c r="I16" s="75">
        <f>H16*$G8</f>
        <v>149.4</v>
      </c>
      <c r="J16" s="68"/>
      <c r="K16" s="68"/>
      <c r="L16" s="68"/>
    </row>
    <row r="17" spans="1:12" s="61" customFormat="1" ht="14.25" customHeight="1">
      <c r="A17" s="69" t="s">
        <v>45</v>
      </c>
      <c r="B17" s="70"/>
      <c r="C17" s="71" t="s">
        <v>46</v>
      </c>
      <c r="D17" s="72" t="s">
        <v>47</v>
      </c>
      <c r="E17" s="73">
        <v>24</v>
      </c>
      <c r="F17" s="74">
        <v>17.3</v>
      </c>
      <c r="G17" s="75">
        <f>F17*$G8</f>
        <v>20.93</v>
      </c>
      <c r="H17" s="75">
        <f>F17*E17</f>
        <v>415.20000000000005</v>
      </c>
      <c r="I17" s="75">
        <f>H17*$G8</f>
        <v>502.39</v>
      </c>
      <c r="J17" s="68"/>
      <c r="K17" s="68"/>
      <c r="L17" s="68"/>
    </row>
    <row r="18" spans="1:12" s="61" customFormat="1" ht="12.75">
      <c r="A18" s="50" t="s">
        <v>48</v>
      </c>
      <c r="B18" s="50" t="s">
        <v>49</v>
      </c>
      <c r="C18" s="51"/>
      <c r="D18" s="52"/>
      <c r="E18" s="53"/>
      <c r="F18" s="53"/>
      <c r="G18" s="53"/>
      <c r="H18" s="54">
        <f>H19+H21+H23</f>
        <v>13524.509999999998</v>
      </c>
      <c r="I18" s="54">
        <f>I19+I21+I23</f>
        <v>16364.679999999998</v>
      </c>
      <c r="J18" s="48"/>
      <c r="K18" s="48"/>
      <c r="L18" s="48"/>
    </row>
    <row r="19" spans="1:12" s="61" customFormat="1" ht="12.75">
      <c r="A19" s="56" t="s">
        <v>28</v>
      </c>
      <c r="B19" s="56" t="s">
        <v>50</v>
      </c>
      <c r="C19" s="57"/>
      <c r="D19" s="58"/>
      <c r="E19" s="59"/>
      <c r="F19" s="59"/>
      <c r="G19" s="59"/>
      <c r="H19" s="60">
        <f>SUM(H20)</f>
        <v>609.62</v>
      </c>
      <c r="I19" s="60">
        <f>SUM(I20)</f>
        <v>737.64</v>
      </c>
      <c r="J19" s="48"/>
      <c r="K19" s="48"/>
      <c r="L19" s="48"/>
    </row>
    <row r="20" spans="1:12" s="61" customFormat="1" ht="12.75">
      <c r="A20" s="76" t="s">
        <v>51</v>
      </c>
      <c r="B20" s="70"/>
      <c r="C20" s="77" t="s">
        <v>52</v>
      </c>
      <c r="D20" s="78" t="s">
        <v>32</v>
      </c>
      <c r="E20" s="79">
        <v>64.17</v>
      </c>
      <c r="F20" s="66">
        <v>9.5</v>
      </c>
      <c r="G20" s="67">
        <f>F20*$G8</f>
        <v>11.5</v>
      </c>
      <c r="H20" s="67">
        <f>F20*E20</f>
        <v>609.62</v>
      </c>
      <c r="I20" s="67">
        <f>H20*$G8</f>
        <v>737.64</v>
      </c>
      <c r="J20" s="68"/>
      <c r="K20" s="68"/>
      <c r="L20" s="68"/>
    </row>
    <row r="21" spans="1:12" s="61" customFormat="1" ht="12.75">
      <c r="A21" s="56" t="s">
        <v>33</v>
      </c>
      <c r="B21" s="56" t="s">
        <v>34</v>
      </c>
      <c r="C21" s="57"/>
      <c r="D21" s="58"/>
      <c r="E21" s="59"/>
      <c r="F21" s="59"/>
      <c r="G21" s="59"/>
      <c r="H21" s="60">
        <f>SUM(H22:H22)</f>
        <v>5114.7</v>
      </c>
      <c r="I21" s="60">
        <f>SUM(I22:I22)</f>
        <v>6188.79</v>
      </c>
      <c r="J21" s="48"/>
      <c r="K21" s="48"/>
      <c r="L21" s="48"/>
    </row>
    <row r="22" spans="1:12" s="61" customFormat="1" ht="12.75">
      <c r="A22" s="69" t="s">
        <v>53</v>
      </c>
      <c r="B22" s="70"/>
      <c r="C22" s="71" t="s">
        <v>54</v>
      </c>
      <c r="D22" s="72" t="s">
        <v>55</v>
      </c>
      <c r="E22" s="73">
        <v>90</v>
      </c>
      <c r="F22" s="66">
        <v>56.83</v>
      </c>
      <c r="G22" s="67">
        <f>F22*$G8</f>
        <v>68.76</v>
      </c>
      <c r="H22" s="67">
        <f>F22*E22</f>
        <v>5114.7</v>
      </c>
      <c r="I22" s="67">
        <f>H22*$G8</f>
        <v>6188.79</v>
      </c>
      <c r="J22" s="68"/>
      <c r="K22" s="68"/>
      <c r="L22" s="68"/>
    </row>
    <row r="23" spans="1:12" s="55" customFormat="1" ht="12.75">
      <c r="A23" s="56" t="s">
        <v>56</v>
      </c>
      <c r="B23" s="56" t="s">
        <v>57</v>
      </c>
      <c r="C23" s="57"/>
      <c r="D23" s="58"/>
      <c r="E23" s="59"/>
      <c r="F23" s="59"/>
      <c r="G23" s="59"/>
      <c r="H23" s="60">
        <f>SUM(H24:H32)</f>
        <v>7800.19</v>
      </c>
      <c r="I23" s="60">
        <f>SUM(I24:I32)</f>
        <v>9438.249999999998</v>
      </c>
      <c r="J23" s="48"/>
      <c r="K23" s="48"/>
      <c r="L23" s="48"/>
    </row>
    <row r="24" spans="1:12" s="61" customFormat="1" ht="25.5">
      <c r="A24" s="76" t="s">
        <v>58</v>
      </c>
      <c r="B24" s="70"/>
      <c r="C24" s="77" t="s">
        <v>59</v>
      </c>
      <c r="D24" s="78" t="s">
        <v>38</v>
      </c>
      <c r="E24" s="79">
        <v>4.9</v>
      </c>
      <c r="F24" s="66">
        <v>46.8</v>
      </c>
      <c r="G24" s="67">
        <f>F24*$G8</f>
        <v>56.63</v>
      </c>
      <c r="H24" s="67">
        <f aca="true" t="shared" si="0" ref="H24:H32">F24*E24</f>
        <v>229.32</v>
      </c>
      <c r="I24" s="67">
        <f>H24*$G8</f>
        <v>277.48</v>
      </c>
      <c r="J24" s="68"/>
      <c r="K24" s="68"/>
      <c r="L24" s="68"/>
    </row>
    <row r="25" spans="1:12" s="61" customFormat="1" ht="12.75">
      <c r="A25" s="76" t="s">
        <v>60</v>
      </c>
      <c r="B25" s="70"/>
      <c r="C25" s="77" t="s">
        <v>61</v>
      </c>
      <c r="D25" s="78" t="s">
        <v>38</v>
      </c>
      <c r="E25" s="79">
        <v>0.06</v>
      </c>
      <c r="F25" s="66">
        <v>1.98</v>
      </c>
      <c r="G25" s="67">
        <f>F25*$G8</f>
        <v>2.4</v>
      </c>
      <c r="H25" s="67">
        <f t="shared" si="0"/>
        <v>0.12</v>
      </c>
      <c r="I25" s="67">
        <f>H25*$G8</f>
        <v>0.15</v>
      </c>
      <c r="J25" s="68"/>
      <c r="K25" s="68"/>
      <c r="L25" s="68"/>
    </row>
    <row r="26" spans="1:12" s="61" customFormat="1" ht="25.5">
      <c r="A26" s="76" t="s">
        <v>62</v>
      </c>
      <c r="B26" s="70"/>
      <c r="C26" s="77" t="s">
        <v>63</v>
      </c>
      <c r="D26" s="78" t="s">
        <v>38</v>
      </c>
      <c r="E26" s="79">
        <v>1.54</v>
      </c>
      <c r="F26" s="66">
        <v>4.88</v>
      </c>
      <c r="G26" s="67">
        <f>F26*$G8</f>
        <v>5.9</v>
      </c>
      <c r="H26" s="67">
        <f t="shared" si="0"/>
        <v>7.52</v>
      </c>
      <c r="I26" s="67">
        <f>H26*$G8</f>
        <v>9.1</v>
      </c>
      <c r="J26" s="68"/>
      <c r="K26" s="68"/>
      <c r="L26" s="68"/>
    </row>
    <row r="27" spans="1:12" s="61" customFormat="1" ht="12.75">
      <c r="A27" s="76" t="s">
        <v>64</v>
      </c>
      <c r="B27" s="70"/>
      <c r="C27" s="77" t="s">
        <v>65</v>
      </c>
      <c r="D27" s="78" t="s">
        <v>32</v>
      </c>
      <c r="E27" s="79">
        <v>33.6</v>
      </c>
      <c r="F27" s="66">
        <v>65.91</v>
      </c>
      <c r="G27" s="67">
        <f>F27*$G8</f>
        <v>79.75</v>
      </c>
      <c r="H27" s="67">
        <f t="shared" si="0"/>
        <v>2214.58</v>
      </c>
      <c r="I27" s="67">
        <f>H27*$G8</f>
        <v>2679.64</v>
      </c>
      <c r="J27" s="68"/>
      <c r="K27" s="68"/>
      <c r="L27" s="68"/>
    </row>
    <row r="28" spans="1:12" s="61" customFormat="1" ht="12.75">
      <c r="A28" s="76" t="s">
        <v>66</v>
      </c>
      <c r="B28" s="70"/>
      <c r="C28" s="77" t="s">
        <v>67</v>
      </c>
      <c r="D28" s="78" t="s">
        <v>68</v>
      </c>
      <c r="E28" s="79">
        <v>369.6</v>
      </c>
      <c r="F28" s="66">
        <v>6.83</v>
      </c>
      <c r="G28" s="67">
        <f>F28*$G8</f>
        <v>8.26</v>
      </c>
      <c r="H28" s="67">
        <f t="shared" si="0"/>
        <v>2524.37</v>
      </c>
      <c r="I28" s="67">
        <f>H28*$G8</f>
        <v>3054.49</v>
      </c>
      <c r="J28" s="68"/>
      <c r="K28" s="68"/>
      <c r="L28" s="68"/>
    </row>
    <row r="29" spans="1:12" s="61" customFormat="1" ht="12.75">
      <c r="A29" s="76" t="s">
        <v>69</v>
      </c>
      <c r="B29" s="70"/>
      <c r="C29" s="77" t="s">
        <v>70</v>
      </c>
      <c r="D29" s="78" t="s">
        <v>38</v>
      </c>
      <c r="E29" s="79">
        <v>3.36</v>
      </c>
      <c r="F29" s="66">
        <v>279.29</v>
      </c>
      <c r="G29" s="67">
        <f>F29*$G8</f>
        <v>337.94</v>
      </c>
      <c r="H29" s="67">
        <f t="shared" si="0"/>
        <v>938.41</v>
      </c>
      <c r="I29" s="67">
        <f>H29*$G8</f>
        <v>1135.48</v>
      </c>
      <c r="J29" s="68"/>
      <c r="K29" s="68"/>
      <c r="L29" s="68"/>
    </row>
    <row r="30" spans="1:12" s="61" customFormat="1" ht="25.5">
      <c r="A30" s="76" t="s">
        <v>71</v>
      </c>
      <c r="B30" s="70"/>
      <c r="C30" s="77" t="s">
        <v>72</v>
      </c>
      <c r="D30" s="78" t="s">
        <v>38</v>
      </c>
      <c r="E30" s="79">
        <v>3.36</v>
      </c>
      <c r="F30" s="66">
        <v>131.56</v>
      </c>
      <c r="G30" s="67">
        <f>F30*$G8</f>
        <v>159.19</v>
      </c>
      <c r="H30" s="67">
        <f t="shared" si="0"/>
        <v>442.04</v>
      </c>
      <c r="I30" s="67">
        <f>H30*$G8</f>
        <v>534.87</v>
      </c>
      <c r="J30" s="68"/>
      <c r="K30" s="68"/>
      <c r="L30" s="68"/>
    </row>
    <row r="31" spans="1:12" s="61" customFormat="1" ht="12.75">
      <c r="A31" s="76" t="s">
        <v>73</v>
      </c>
      <c r="B31" s="70"/>
      <c r="C31" s="77" t="s">
        <v>74</v>
      </c>
      <c r="D31" s="78" t="s">
        <v>38</v>
      </c>
      <c r="E31" s="79">
        <v>0.34</v>
      </c>
      <c r="F31" s="66">
        <v>115.68</v>
      </c>
      <c r="G31" s="67">
        <f>F31*$G8</f>
        <v>139.97</v>
      </c>
      <c r="H31" s="67">
        <f t="shared" si="0"/>
        <v>39.33</v>
      </c>
      <c r="I31" s="67">
        <f>H31*$G8</f>
        <v>47.59</v>
      </c>
      <c r="J31" s="68"/>
      <c r="K31" s="68"/>
      <c r="L31" s="68"/>
    </row>
    <row r="32" spans="1:12" s="61" customFormat="1" ht="12.75">
      <c r="A32" s="76" t="s">
        <v>75</v>
      </c>
      <c r="B32" s="70"/>
      <c r="C32" s="77" t="s">
        <v>76</v>
      </c>
      <c r="D32" s="78" t="s">
        <v>38</v>
      </c>
      <c r="E32" s="79">
        <v>2.24</v>
      </c>
      <c r="F32" s="66">
        <v>627.01</v>
      </c>
      <c r="G32" s="67">
        <f>F32*$G8</f>
        <v>758.68</v>
      </c>
      <c r="H32" s="67">
        <f t="shared" si="0"/>
        <v>1404.5</v>
      </c>
      <c r="I32" s="67">
        <f>H32*$G8</f>
        <v>1699.45</v>
      </c>
      <c r="J32" s="68"/>
      <c r="K32" s="68"/>
      <c r="L32" s="68"/>
    </row>
    <row r="33" spans="1:12" s="61" customFormat="1" ht="12.75">
      <c r="A33" s="50" t="s">
        <v>77</v>
      </c>
      <c r="B33" s="50" t="s">
        <v>78</v>
      </c>
      <c r="C33" s="51"/>
      <c r="D33" s="52"/>
      <c r="E33" s="53"/>
      <c r="F33" s="53"/>
      <c r="G33" s="53"/>
      <c r="H33" s="54">
        <f>SUM(H34:H38)</f>
        <v>8358.230000000001</v>
      </c>
      <c r="I33" s="54">
        <f>SUM(I34:I38)</f>
        <v>10113.46</v>
      </c>
      <c r="J33" s="48"/>
      <c r="K33" s="48"/>
      <c r="L33" s="48"/>
    </row>
    <row r="34" spans="1:12" s="61" customFormat="1" ht="12.75">
      <c r="A34" s="76" t="s">
        <v>69</v>
      </c>
      <c r="B34" s="70"/>
      <c r="C34" s="77" t="s">
        <v>70</v>
      </c>
      <c r="D34" s="78" t="s">
        <v>38</v>
      </c>
      <c r="E34" s="79">
        <v>1.9</v>
      </c>
      <c r="F34" s="66">
        <v>279.29</v>
      </c>
      <c r="G34" s="67">
        <f>F34*$G8</f>
        <v>337.94</v>
      </c>
      <c r="H34" s="67">
        <f>F34*E34</f>
        <v>530.65</v>
      </c>
      <c r="I34" s="67">
        <f>H34*$G8</f>
        <v>642.09</v>
      </c>
      <c r="J34" s="68"/>
      <c r="K34" s="68"/>
      <c r="L34" s="68"/>
    </row>
    <row r="35" spans="1:12" s="61" customFormat="1" ht="25.5">
      <c r="A35" s="80" t="s">
        <v>79</v>
      </c>
      <c r="B35" s="70"/>
      <c r="C35" s="77" t="s">
        <v>80</v>
      </c>
      <c r="D35" s="78" t="s">
        <v>38</v>
      </c>
      <c r="E35" s="79">
        <v>1.9</v>
      </c>
      <c r="F35" s="66">
        <v>90.88</v>
      </c>
      <c r="G35" s="67">
        <f>F35*$G8</f>
        <v>109.96</v>
      </c>
      <c r="H35" s="67">
        <f>F35*E35</f>
        <v>172.67</v>
      </c>
      <c r="I35" s="67">
        <f>H35*$G8</f>
        <v>208.93</v>
      </c>
      <c r="J35" s="68"/>
      <c r="K35" s="68"/>
      <c r="L35" s="68"/>
    </row>
    <row r="36" spans="1:12" s="61" customFormat="1" ht="12.75">
      <c r="A36" s="76" t="s">
        <v>81</v>
      </c>
      <c r="B36" s="70"/>
      <c r="C36" s="77" t="s">
        <v>82</v>
      </c>
      <c r="D36" s="78" t="s">
        <v>32</v>
      </c>
      <c r="E36" s="79">
        <v>21.26</v>
      </c>
      <c r="F36" s="66">
        <v>52.89</v>
      </c>
      <c r="G36" s="67">
        <f>F36*$G8</f>
        <v>64</v>
      </c>
      <c r="H36" s="67">
        <f>F36*E36</f>
        <v>1124.44</v>
      </c>
      <c r="I36" s="67">
        <f>H36*$G8</f>
        <v>1360.57</v>
      </c>
      <c r="J36" s="68"/>
      <c r="K36" s="68"/>
      <c r="L36" s="68"/>
    </row>
    <row r="37" spans="1:12" s="61" customFormat="1" ht="12.75">
      <c r="A37" s="76" t="s">
        <v>66</v>
      </c>
      <c r="B37" s="70"/>
      <c r="C37" s="77" t="s">
        <v>67</v>
      </c>
      <c r="D37" s="78" t="s">
        <v>68</v>
      </c>
      <c r="E37" s="79">
        <v>152</v>
      </c>
      <c r="F37" s="66">
        <v>6.83</v>
      </c>
      <c r="G37" s="67">
        <f>F37*$G8</f>
        <v>8.26</v>
      </c>
      <c r="H37" s="67">
        <f>F37*E37</f>
        <v>1038.16</v>
      </c>
      <c r="I37" s="67">
        <f>H37*$G8</f>
        <v>1256.17</v>
      </c>
      <c r="J37" s="68"/>
      <c r="K37" s="68"/>
      <c r="L37" s="68"/>
    </row>
    <row r="38" spans="1:12" s="61" customFormat="1" ht="25.5">
      <c r="A38" s="81" t="s">
        <v>83</v>
      </c>
      <c r="B38" s="70"/>
      <c r="C38" s="77" t="s">
        <v>84</v>
      </c>
      <c r="D38" s="78" t="s">
        <v>32</v>
      </c>
      <c r="E38" s="79">
        <v>64.17</v>
      </c>
      <c r="F38" s="66">
        <v>85.59</v>
      </c>
      <c r="G38" s="67">
        <f>F38*$G8</f>
        <v>103.56</v>
      </c>
      <c r="H38" s="67">
        <f>F38*E38</f>
        <v>5492.31</v>
      </c>
      <c r="I38" s="67">
        <f>H38*$G8</f>
        <v>6645.7</v>
      </c>
      <c r="J38" s="68"/>
      <c r="K38" s="68"/>
      <c r="L38" s="68"/>
    </row>
    <row r="39" spans="1:12" s="61" customFormat="1" ht="12.75">
      <c r="A39" s="50" t="s">
        <v>85</v>
      </c>
      <c r="B39" s="50" t="s">
        <v>86</v>
      </c>
      <c r="C39" s="51"/>
      <c r="D39" s="52"/>
      <c r="E39" s="53"/>
      <c r="F39" s="53"/>
      <c r="G39" s="53"/>
      <c r="H39" s="54">
        <f>SUM(H40:H40)</f>
        <v>8613.14</v>
      </c>
      <c r="I39" s="54">
        <f>SUM(I40:I40)</f>
        <v>10421.9</v>
      </c>
      <c r="J39" s="48"/>
      <c r="K39" s="48"/>
      <c r="L39" s="48"/>
    </row>
    <row r="40" spans="1:12" s="61" customFormat="1" ht="25.5">
      <c r="A40" s="81" t="s">
        <v>81</v>
      </c>
      <c r="B40" s="70"/>
      <c r="C40" s="77" t="s">
        <v>87</v>
      </c>
      <c r="D40" s="82" t="s">
        <v>32</v>
      </c>
      <c r="E40" s="83">
        <v>162.85</v>
      </c>
      <c r="F40" s="84">
        <v>52.89</v>
      </c>
      <c r="G40" s="67">
        <f>F40*$G8</f>
        <v>64</v>
      </c>
      <c r="H40" s="67">
        <f>F40*E40</f>
        <v>8613.14</v>
      </c>
      <c r="I40" s="67">
        <f>H40*$G8</f>
        <v>10421.9</v>
      </c>
      <c r="J40" s="68"/>
      <c r="K40" s="68"/>
      <c r="L40" s="68"/>
    </row>
    <row r="41" spans="1:12" s="61" customFormat="1" ht="12.75">
      <c r="A41" s="50" t="s">
        <v>88</v>
      </c>
      <c r="B41" s="50" t="s">
        <v>89</v>
      </c>
      <c r="C41" s="51"/>
      <c r="D41" s="52"/>
      <c r="E41" s="53"/>
      <c r="F41" s="53"/>
      <c r="G41" s="53"/>
      <c r="H41" s="54">
        <f>SUM(H42:H42)</f>
        <v>238.01</v>
      </c>
      <c r="I41" s="54">
        <f>SUM(I42:I42)</f>
        <v>287.99</v>
      </c>
      <c r="J41" s="48"/>
      <c r="K41" s="48"/>
      <c r="L41" s="48"/>
    </row>
    <row r="42" spans="1:12" s="61" customFormat="1" ht="25.5">
      <c r="A42" s="81" t="s">
        <v>90</v>
      </c>
      <c r="B42" s="70"/>
      <c r="C42" s="77" t="s">
        <v>91</v>
      </c>
      <c r="D42" s="82" t="s">
        <v>38</v>
      </c>
      <c r="E42" s="83">
        <v>0.42</v>
      </c>
      <c r="F42" s="84">
        <v>566.7</v>
      </c>
      <c r="G42" s="67">
        <f>F42*$G8</f>
        <v>685.71</v>
      </c>
      <c r="H42" s="67">
        <f>F42*E42</f>
        <v>238.01</v>
      </c>
      <c r="I42" s="67">
        <f>H42*$G8</f>
        <v>287.99</v>
      </c>
      <c r="J42" s="68"/>
      <c r="K42" s="68"/>
      <c r="L42" s="68"/>
    </row>
    <row r="43" spans="1:12" s="61" customFormat="1" ht="12.75">
      <c r="A43" s="50" t="s">
        <v>92</v>
      </c>
      <c r="B43" s="50" t="s">
        <v>93</v>
      </c>
      <c r="C43" s="51"/>
      <c r="D43" s="52"/>
      <c r="E43" s="53"/>
      <c r="F43" s="53"/>
      <c r="G43" s="53"/>
      <c r="H43" s="54">
        <f>SUM(H44:H53)</f>
        <v>10882.94</v>
      </c>
      <c r="I43" s="54">
        <f>SUM(I44:I53)</f>
        <v>13168.369999999999</v>
      </c>
      <c r="J43" s="48"/>
      <c r="K43" s="48"/>
      <c r="L43" s="48"/>
    </row>
    <row r="44" spans="1:12" s="61" customFormat="1" ht="15">
      <c r="A44" s="85" t="s">
        <v>94</v>
      </c>
      <c r="B44" s="70"/>
      <c r="C44" s="86" t="s">
        <v>95</v>
      </c>
      <c r="D44" s="78" t="s">
        <v>96</v>
      </c>
      <c r="E44" s="79">
        <v>1</v>
      </c>
      <c r="F44" s="66">
        <v>393.05</v>
      </c>
      <c r="G44" s="67">
        <f>F44*$G8</f>
        <v>475.59</v>
      </c>
      <c r="H44" s="67">
        <f aca="true" t="shared" si="1" ref="H44:H53">F44*E44</f>
        <v>393.05</v>
      </c>
      <c r="I44" s="67">
        <f>H44*$G8</f>
        <v>475.59</v>
      </c>
      <c r="J44" s="68"/>
      <c r="K44" s="68"/>
      <c r="L44" s="68"/>
    </row>
    <row r="45" spans="1:12" s="61" customFormat="1" ht="15">
      <c r="A45" s="85" t="s">
        <v>97</v>
      </c>
      <c r="B45" s="70"/>
      <c r="C45" s="85" t="s">
        <v>98</v>
      </c>
      <c r="D45" s="78" t="s">
        <v>96</v>
      </c>
      <c r="E45" s="79">
        <v>7</v>
      </c>
      <c r="F45" s="66">
        <v>396.14</v>
      </c>
      <c r="G45" s="67">
        <f>F45*$G8</f>
        <v>479.33</v>
      </c>
      <c r="H45" s="67">
        <f t="shared" si="1"/>
        <v>2772.98</v>
      </c>
      <c r="I45" s="67">
        <f>H45*$G8</f>
        <v>3355.31</v>
      </c>
      <c r="J45" s="68"/>
      <c r="K45" s="68"/>
      <c r="L45" s="68"/>
    </row>
    <row r="46" spans="1:12" s="61" customFormat="1" ht="15">
      <c r="A46" s="85" t="s">
        <v>99</v>
      </c>
      <c r="B46" s="70"/>
      <c r="C46" s="77" t="s">
        <v>100</v>
      </c>
      <c r="D46" s="78" t="s">
        <v>96</v>
      </c>
      <c r="E46" s="79">
        <v>1</v>
      </c>
      <c r="F46" s="66">
        <v>410.37</v>
      </c>
      <c r="G46" s="67">
        <f>F46*$G8</f>
        <v>496.55</v>
      </c>
      <c r="H46" s="67">
        <f t="shared" si="1"/>
        <v>410.37</v>
      </c>
      <c r="I46" s="67">
        <f>H46*$G8</f>
        <v>496.55</v>
      </c>
      <c r="J46" s="68"/>
      <c r="K46" s="68"/>
      <c r="L46" s="68"/>
    </row>
    <row r="47" spans="1:12" s="61" customFormat="1" ht="15" customHeight="1">
      <c r="A47" s="86" t="s">
        <v>101</v>
      </c>
      <c r="B47" s="70"/>
      <c r="C47" s="71" t="s">
        <v>102</v>
      </c>
      <c r="D47" s="72" t="s">
        <v>96</v>
      </c>
      <c r="E47" s="87">
        <v>2</v>
      </c>
      <c r="F47" s="74">
        <v>539.54</v>
      </c>
      <c r="G47" s="75">
        <f>F47*$G8</f>
        <v>652.84</v>
      </c>
      <c r="H47" s="75">
        <f t="shared" si="1"/>
        <v>1079.08</v>
      </c>
      <c r="I47" s="75">
        <f>H47*$G8</f>
        <v>1305.69</v>
      </c>
      <c r="J47" s="68"/>
      <c r="K47" s="68"/>
      <c r="L47" s="68"/>
    </row>
    <row r="48" spans="1:12" s="61" customFormat="1" ht="15">
      <c r="A48" s="85" t="s">
        <v>103</v>
      </c>
      <c r="B48" s="70"/>
      <c r="C48" s="85" t="s">
        <v>104</v>
      </c>
      <c r="D48" s="78" t="s">
        <v>96</v>
      </c>
      <c r="E48" s="79">
        <v>5</v>
      </c>
      <c r="F48" s="66">
        <v>175.51</v>
      </c>
      <c r="G48" s="67">
        <f>F48*$G8</f>
        <v>212.37</v>
      </c>
      <c r="H48" s="67">
        <f t="shared" si="1"/>
        <v>877.55</v>
      </c>
      <c r="I48" s="67">
        <f>H48*$G8</f>
        <v>1061.84</v>
      </c>
      <c r="J48" s="68"/>
      <c r="K48" s="68"/>
      <c r="L48" s="68"/>
    </row>
    <row r="49" spans="1:12" s="61" customFormat="1" ht="15">
      <c r="A49" s="88" t="s">
        <v>105</v>
      </c>
      <c r="B49" s="70"/>
      <c r="C49" s="88" t="s">
        <v>106</v>
      </c>
      <c r="D49" s="78" t="s">
        <v>96</v>
      </c>
      <c r="E49" s="79">
        <v>11</v>
      </c>
      <c r="F49" s="66">
        <v>180.44</v>
      </c>
      <c r="G49" s="67">
        <f>F49*$G8</f>
        <v>218.33</v>
      </c>
      <c r="H49" s="67">
        <f t="shared" si="1"/>
        <v>1984.84</v>
      </c>
      <c r="I49" s="67">
        <f>H49*$G8</f>
        <v>2401.66</v>
      </c>
      <c r="J49" s="68"/>
      <c r="K49" s="68"/>
      <c r="L49" s="68"/>
    </row>
    <row r="50" spans="1:12" s="61" customFormat="1" ht="15">
      <c r="A50" s="88" t="s">
        <v>107</v>
      </c>
      <c r="B50" s="70"/>
      <c r="C50" s="89" t="s">
        <v>108</v>
      </c>
      <c r="D50" s="78" t="s">
        <v>96</v>
      </c>
      <c r="E50" s="79">
        <v>1</v>
      </c>
      <c r="F50" s="66">
        <v>194.67</v>
      </c>
      <c r="G50" s="67">
        <f>F50*$G8</f>
        <v>235.55</v>
      </c>
      <c r="H50" s="67">
        <f t="shared" si="1"/>
        <v>194.67</v>
      </c>
      <c r="I50" s="67">
        <f>H50*$G8</f>
        <v>235.55</v>
      </c>
      <c r="J50" s="68"/>
      <c r="K50" s="68"/>
      <c r="L50" s="68"/>
    </row>
    <row r="51" spans="1:12" s="61" customFormat="1" ht="15">
      <c r="A51" s="88" t="s">
        <v>107</v>
      </c>
      <c r="B51" s="70"/>
      <c r="C51" s="89" t="s">
        <v>109</v>
      </c>
      <c r="D51" s="78" t="s">
        <v>96</v>
      </c>
      <c r="E51" s="79">
        <v>3</v>
      </c>
      <c r="F51" s="66">
        <v>194.67</v>
      </c>
      <c r="G51" s="67">
        <f>F51*$G8</f>
        <v>235.55</v>
      </c>
      <c r="H51" s="67">
        <f t="shared" si="1"/>
        <v>584.01</v>
      </c>
      <c r="I51" s="67">
        <f>H51*$G8</f>
        <v>706.65</v>
      </c>
      <c r="J51" s="68"/>
      <c r="K51" s="68"/>
      <c r="L51" s="68"/>
    </row>
    <row r="52" spans="1:12" s="61" customFormat="1" ht="25.5">
      <c r="A52" s="90" t="s">
        <v>105</v>
      </c>
      <c r="B52" s="70"/>
      <c r="C52" s="91" t="s">
        <v>110</v>
      </c>
      <c r="D52" s="82" t="s">
        <v>96</v>
      </c>
      <c r="E52" s="83">
        <v>4</v>
      </c>
      <c r="F52" s="84">
        <v>396.14</v>
      </c>
      <c r="G52" s="67">
        <f>F52*$G8</f>
        <v>479.33</v>
      </c>
      <c r="H52" s="67">
        <f t="shared" si="1"/>
        <v>1584.56</v>
      </c>
      <c r="I52" s="67">
        <f>H52*$G8</f>
        <v>1917.32</v>
      </c>
      <c r="J52" s="68"/>
      <c r="K52" s="68"/>
      <c r="L52" s="68"/>
    </row>
    <row r="53" spans="1:12" s="61" customFormat="1" ht="36">
      <c r="A53" s="92" t="s">
        <v>111</v>
      </c>
      <c r="B53" s="70"/>
      <c r="C53" s="93" t="s">
        <v>112</v>
      </c>
      <c r="D53" s="82" t="s">
        <v>32</v>
      </c>
      <c r="E53" s="83">
        <v>12.6</v>
      </c>
      <c r="F53" s="84">
        <v>79.51</v>
      </c>
      <c r="G53" s="67">
        <f>F53*$G8</f>
        <v>96.21</v>
      </c>
      <c r="H53" s="67">
        <f t="shared" si="1"/>
        <v>1001.83</v>
      </c>
      <c r="I53" s="67">
        <f>H53*$G8</f>
        <v>1212.21</v>
      </c>
      <c r="J53" s="68"/>
      <c r="K53" s="68"/>
      <c r="L53" s="68"/>
    </row>
    <row r="54" spans="1:12" s="61" customFormat="1" ht="12.75">
      <c r="A54" s="50" t="s">
        <v>113</v>
      </c>
      <c r="B54" s="50" t="s">
        <v>93</v>
      </c>
      <c r="C54" s="51" t="s">
        <v>114</v>
      </c>
      <c r="D54" s="52"/>
      <c r="E54" s="53"/>
      <c r="F54" s="53"/>
      <c r="G54" s="53"/>
      <c r="H54" s="54">
        <f>SUM(H55:H57)</f>
        <v>6598.030000000001</v>
      </c>
      <c r="I54" s="54">
        <f>SUM(I55:I57)</f>
        <v>7983.620000000001</v>
      </c>
      <c r="J54" s="48"/>
      <c r="K54" s="48"/>
      <c r="L54" s="48"/>
    </row>
    <row r="55" spans="1:12" s="61" customFormat="1" ht="15">
      <c r="A55" s="85" t="s">
        <v>115</v>
      </c>
      <c r="B55" s="70"/>
      <c r="C55" s="85" t="s">
        <v>116</v>
      </c>
      <c r="D55" s="78" t="s">
        <v>32</v>
      </c>
      <c r="E55" s="79">
        <v>9.48</v>
      </c>
      <c r="F55" s="66">
        <v>558.59</v>
      </c>
      <c r="G55" s="67">
        <f>F55*$G8</f>
        <v>675.89</v>
      </c>
      <c r="H55" s="67">
        <f>F55*E55</f>
        <v>5295.43</v>
      </c>
      <c r="I55" s="67">
        <f>H55*$G8</f>
        <v>6407.47</v>
      </c>
      <c r="J55" s="68"/>
      <c r="K55" s="68"/>
      <c r="L55" s="68"/>
    </row>
    <row r="56" spans="1:12" s="61" customFormat="1" ht="30">
      <c r="A56" s="90" t="s">
        <v>117</v>
      </c>
      <c r="B56" s="70"/>
      <c r="C56" s="94" t="s">
        <v>118</v>
      </c>
      <c r="D56" s="82" t="s">
        <v>32</v>
      </c>
      <c r="E56" s="83">
        <v>1.68</v>
      </c>
      <c r="F56" s="84">
        <v>340.36</v>
      </c>
      <c r="G56" s="67">
        <f>F56*$G8</f>
        <v>411.84</v>
      </c>
      <c r="H56" s="67">
        <f>F56*E56</f>
        <v>571.8</v>
      </c>
      <c r="I56" s="67">
        <f>H56*$G8</f>
        <v>691.88</v>
      </c>
      <c r="J56" s="68"/>
      <c r="K56" s="68"/>
      <c r="L56" s="68"/>
    </row>
    <row r="57" spans="1:12" s="61" customFormat="1" ht="26.25">
      <c r="A57" s="89" t="s">
        <v>119</v>
      </c>
      <c r="B57" s="70"/>
      <c r="C57" s="77" t="s">
        <v>120</v>
      </c>
      <c r="D57" s="78" t="s">
        <v>32</v>
      </c>
      <c r="E57" s="79">
        <v>2</v>
      </c>
      <c r="F57" s="66">
        <v>365.4</v>
      </c>
      <c r="G57" s="67">
        <f>F57*$G8</f>
        <v>442.13</v>
      </c>
      <c r="H57" s="67">
        <f>F57*E57</f>
        <v>730.8</v>
      </c>
      <c r="I57" s="67">
        <f>H57*$G8</f>
        <v>884.27</v>
      </c>
      <c r="J57" s="95"/>
      <c r="K57" s="95"/>
      <c r="L57" s="95"/>
    </row>
    <row r="58" spans="1:12" s="61" customFormat="1" ht="12.75">
      <c r="A58" s="50" t="s">
        <v>121</v>
      </c>
      <c r="B58" s="50" t="s">
        <v>122</v>
      </c>
      <c r="C58" s="51"/>
      <c r="D58" s="52"/>
      <c r="E58" s="53"/>
      <c r="F58" s="53"/>
      <c r="G58" s="53"/>
      <c r="H58" s="54">
        <f>SUM(H59:H61)</f>
        <v>29149.33</v>
      </c>
      <c r="I58" s="54">
        <f>SUM(I59:I61)</f>
        <v>35270.69</v>
      </c>
      <c r="J58" s="48"/>
      <c r="K58" s="48"/>
      <c r="L58" s="48"/>
    </row>
    <row r="59" spans="1:12" s="61" customFormat="1" ht="38.25">
      <c r="A59" s="76" t="s">
        <v>123</v>
      </c>
      <c r="B59" s="70"/>
      <c r="C59" s="77" t="s">
        <v>124</v>
      </c>
      <c r="D59" s="82" t="s">
        <v>32</v>
      </c>
      <c r="E59" s="83">
        <v>60.56</v>
      </c>
      <c r="F59" s="84">
        <v>345.73</v>
      </c>
      <c r="G59" s="67">
        <f>F59*$G8</f>
        <v>418.33</v>
      </c>
      <c r="H59" s="67">
        <f>F59*E59</f>
        <v>20937.41</v>
      </c>
      <c r="I59" s="67">
        <f>H59*$G8</f>
        <v>25334.27</v>
      </c>
      <c r="J59" s="95"/>
      <c r="K59" s="95"/>
      <c r="L59" s="95"/>
    </row>
    <row r="60" spans="1:12" s="61" customFormat="1" ht="30">
      <c r="A60" s="76" t="s">
        <v>125</v>
      </c>
      <c r="B60" s="70"/>
      <c r="C60" s="96" t="s">
        <v>126</v>
      </c>
      <c r="D60" s="78" t="s">
        <v>127</v>
      </c>
      <c r="E60" s="79">
        <v>33</v>
      </c>
      <c r="F60" s="66">
        <v>224.24</v>
      </c>
      <c r="G60" s="67">
        <f>F60*$G8</f>
        <v>271.33</v>
      </c>
      <c r="H60" s="67">
        <f>F60*E60</f>
        <v>7399.92</v>
      </c>
      <c r="I60" s="67">
        <f>H60*$G8</f>
        <v>8953.9</v>
      </c>
      <c r="J60" s="68"/>
      <c r="K60" s="68"/>
      <c r="L60" s="68"/>
    </row>
    <row r="61" spans="1:12" s="61" customFormat="1" ht="30">
      <c r="A61" s="76" t="s">
        <v>128</v>
      </c>
      <c r="B61" s="70"/>
      <c r="C61" s="94" t="s">
        <v>129</v>
      </c>
      <c r="D61" s="78" t="s">
        <v>127</v>
      </c>
      <c r="E61" s="79">
        <v>35</v>
      </c>
      <c r="F61" s="66">
        <v>23.2</v>
      </c>
      <c r="G61" s="67">
        <f>F61*$G8</f>
        <v>28.07</v>
      </c>
      <c r="H61" s="67">
        <f>F61*E61</f>
        <v>812</v>
      </c>
      <c r="I61" s="67">
        <f>H61*$G8</f>
        <v>982.52</v>
      </c>
      <c r="J61" s="68"/>
      <c r="K61" s="68"/>
      <c r="L61" s="68"/>
    </row>
    <row r="62" spans="1:12" s="61" customFormat="1" ht="12.75">
      <c r="A62" s="50" t="s">
        <v>130</v>
      </c>
      <c r="B62" s="50" t="s">
        <v>131</v>
      </c>
      <c r="C62" s="51"/>
      <c r="D62" s="52"/>
      <c r="E62" s="53"/>
      <c r="F62" s="53"/>
      <c r="G62" s="53"/>
      <c r="H62" s="54">
        <f>SUM(H63:H64)</f>
        <v>1998.8899999999999</v>
      </c>
      <c r="I62" s="54">
        <f>SUM(I63:I64)</f>
        <v>2418.66</v>
      </c>
      <c r="J62" s="48"/>
      <c r="K62" s="48"/>
      <c r="L62" s="48"/>
    </row>
    <row r="63" spans="1:12" s="61" customFormat="1" ht="25.5">
      <c r="A63" s="76" t="s">
        <v>132</v>
      </c>
      <c r="B63" s="70"/>
      <c r="C63" s="77" t="s">
        <v>133</v>
      </c>
      <c r="D63" s="78" t="s">
        <v>32</v>
      </c>
      <c r="E63" s="79">
        <v>16.06</v>
      </c>
      <c r="F63" s="66">
        <v>98.82</v>
      </c>
      <c r="G63" s="67">
        <f>F63*$G8</f>
        <v>119.57</v>
      </c>
      <c r="H63" s="67">
        <f>F63*E63</f>
        <v>1587.05</v>
      </c>
      <c r="I63" s="67">
        <f>H63*$G8</f>
        <v>1920.33</v>
      </c>
      <c r="J63" s="68"/>
      <c r="K63" s="68"/>
      <c r="L63" s="68"/>
    </row>
    <row r="64" spans="1:12" s="61" customFormat="1" ht="25.5">
      <c r="A64" s="76" t="s">
        <v>134</v>
      </c>
      <c r="B64" s="70"/>
      <c r="C64" s="77" t="s">
        <v>135</v>
      </c>
      <c r="D64" s="78" t="s">
        <v>32</v>
      </c>
      <c r="E64" s="79">
        <v>1.44</v>
      </c>
      <c r="F64" s="66">
        <v>286</v>
      </c>
      <c r="G64" s="67">
        <f>F64*$G8</f>
        <v>346.06</v>
      </c>
      <c r="H64" s="67">
        <f>F64*E64</f>
        <v>411.84</v>
      </c>
      <c r="I64" s="67">
        <f>H64*$G8</f>
        <v>498.33</v>
      </c>
      <c r="J64" s="68"/>
      <c r="K64" s="68"/>
      <c r="L64" s="68"/>
    </row>
    <row r="65" spans="1:12" s="61" customFormat="1" ht="12.75">
      <c r="A65" s="50" t="s">
        <v>136</v>
      </c>
      <c r="B65" s="50" t="s">
        <v>137</v>
      </c>
      <c r="C65" s="51"/>
      <c r="D65" s="52"/>
      <c r="E65" s="53"/>
      <c r="F65" s="53"/>
      <c r="G65" s="53"/>
      <c r="H65" s="54">
        <f>SUM(H66:H72)</f>
        <v>25364.49</v>
      </c>
      <c r="I65" s="54">
        <f>SUM(I66:I72)</f>
        <v>30691.03</v>
      </c>
      <c r="J65" s="48"/>
      <c r="K65" s="48"/>
      <c r="L65" s="48"/>
    </row>
    <row r="66" spans="1:12" s="61" customFormat="1" ht="22.5">
      <c r="A66" s="76" t="s">
        <v>138</v>
      </c>
      <c r="B66" s="70"/>
      <c r="C66" s="97" t="s">
        <v>139</v>
      </c>
      <c r="D66" s="78" t="s">
        <v>32</v>
      </c>
      <c r="E66" s="79">
        <v>500.04</v>
      </c>
      <c r="F66" s="66">
        <v>5.05</v>
      </c>
      <c r="G66" s="67">
        <f>F66*$G8</f>
        <v>6.11</v>
      </c>
      <c r="H66" s="67">
        <f aca="true" t="shared" si="2" ref="H66:H72">F66*E66</f>
        <v>2525.2</v>
      </c>
      <c r="I66" s="67">
        <f>H66*$G8</f>
        <v>3055.49</v>
      </c>
      <c r="J66" s="68"/>
      <c r="K66" s="68"/>
      <c r="L66" s="68"/>
    </row>
    <row r="67" spans="1:12" s="61" customFormat="1" ht="12.75">
      <c r="A67" s="76" t="s">
        <v>140</v>
      </c>
      <c r="B67" s="70"/>
      <c r="C67" s="97" t="s">
        <v>141</v>
      </c>
      <c r="D67" s="78" t="s">
        <v>32</v>
      </c>
      <c r="E67" s="79">
        <v>251.7</v>
      </c>
      <c r="F67" s="66">
        <v>15.68</v>
      </c>
      <c r="G67" s="67">
        <f>F67*$G8</f>
        <v>18.97</v>
      </c>
      <c r="H67" s="67">
        <f t="shared" si="2"/>
        <v>3946.66</v>
      </c>
      <c r="I67" s="67">
        <f>H67*$G8</f>
        <v>4775.46</v>
      </c>
      <c r="J67" s="68"/>
      <c r="K67" s="68"/>
      <c r="L67" s="68"/>
    </row>
    <row r="68" spans="1:12" s="61" customFormat="1" ht="22.5">
      <c r="A68" s="76" t="s">
        <v>142</v>
      </c>
      <c r="B68" s="70"/>
      <c r="C68" s="97" t="s">
        <v>143</v>
      </c>
      <c r="D68" s="78" t="s">
        <v>32</v>
      </c>
      <c r="E68" s="79">
        <v>248.34</v>
      </c>
      <c r="F68" s="66">
        <v>19.48</v>
      </c>
      <c r="G68" s="67">
        <f>F68*$G8</f>
        <v>23.57</v>
      </c>
      <c r="H68" s="67">
        <f t="shared" si="2"/>
        <v>4837.66</v>
      </c>
      <c r="I68" s="67">
        <f>H68*$G8</f>
        <v>5853.57</v>
      </c>
      <c r="J68" s="68"/>
      <c r="K68" s="68"/>
      <c r="L68" s="68"/>
    </row>
    <row r="69" spans="1:12" s="61" customFormat="1" ht="22.5">
      <c r="A69" s="76" t="s">
        <v>144</v>
      </c>
      <c r="B69" s="70"/>
      <c r="C69" s="97" t="s">
        <v>145</v>
      </c>
      <c r="D69" s="78" t="s">
        <v>32</v>
      </c>
      <c r="E69" s="79">
        <v>181.5</v>
      </c>
      <c r="F69" s="66">
        <v>64.69</v>
      </c>
      <c r="G69" s="67">
        <f>F69*$G8</f>
        <v>78.27</v>
      </c>
      <c r="H69" s="67">
        <f t="shared" si="2"/>
        <v>11741.24</v>
      </c>
      <c r="I69" s="67">
        <f>H69*$G8</f>
        <v>14206.9</v>
      </c>
      <c r="J69" s="68"/>
      <c r="K69" s="68"/>
      <c r="L69" s="68"/>
    </row>
    <row r="70" spans="1:12" s="61" customFormat="1" ht="45">
      <c r="A70" s="81" t="s">
        <v>146</v>
      </c>
      <c r="B70" s="70"/>
      <c r="C70" s="97" t="s">
        <v>147</v>
      </c>
      <c r="D70" s="82" t="s">
        <v>32</v>
      </c>
      <c r="E70" s="83">
        <v>3</v>
      </c>
      <c r="F70" s="84">
        <v>70.83</v>
      </c>
      <c r="G70" s="67">
        <f>F70*$G8</f>
        <v>85.7</v>
      </c>
      <c r="H70" s="67">
        <f t="shared" si="2"/>
        <v>212.49</v>
      </c>
      <c r="I70" s="67">
        <f>H70*$G8</f>
        <v>257.11</v>
      </c>
      <c r="J70" s="68"/>
      <c r="K70" s="68"/>
      <c r="L70" s="68"/>
    </row>
    <row r="71" spans="1:12" s="61" customFormat="1" ht="22.5">
      <c r="A71" s="76" t="s">
        <v>148</v>
      </c>
      <c r="B71" s="70"/>
      <c r="C71" s="97" t="s">
        <v>149</v>
      </c>
      <c r="D71" s="78" t="s">
        <v>32</v>
      </c>
      <c r="E71" s="79">
        <v>184.5</v>
      </c>
      <c r="F71" s="66">
        <v>9.32</v>
      </c>
      <c r="G71" s="67">
        <f>F71*$G8</f>
        <v>11.28</v>
      </c>
      <c r="H71" s="67">
        <f t="shared" si="2"/>
        <v>1719.54</v>
      </c>
      <c r="I71" s="67">
        <f>H71*$G8</f>
        <v>2080.64</v>
      </c>
      <c r="J71" s="68"/>
      <c r="K71" s="68"/>
      <c r="L71" s="68"/>
    </row>
    <row r="72" spans="1:12" s="61" customFormat="1" ht="22.5">
      <c r="A72" s="76" t="s">
        <v>150</v>
      </c>
      <c r="B72" s="70"/>
      <c r="C72" s="97" t="s">
        <v>151</v>
      </c>
      <c r="D72" s="78" t="s">
        <v>55</v>
      </c>
      <c r="E72" s="79">
        <v>38.4</v>
      </c>
      <c r="F72" s="66">
        <v>9.94</v>
      </c>
      <c r="G72" s="67">
        <f>F72*$G8</f>
        <v>12.03</v>
      </c>
      <c r="H72" s="67">
        <f t="shared" si="2"/>
        <v>381.7</v>
      </c>
      <c r="I72" s="67">
        <f>H72*$G8</f>
        <v>461.86</v>
      </c>
      <c r="J72" s="68"/>
      <c r="K72" s="68"/>
      <c r="L72" s="68"/>
    </row>
    <row r="73" spans="1:12" s="61" customFormat="1" ht="12.75">
      <c r="A73" s="50" t="s">
        <v>152</v>
      </c>
      <c r="B73" s="50" t="s">
        <v>153</v>
      </c>
      <c r="C73" s="51"/>
      <c r="D73" s="52"/>
      <c r="E73" s="53"/>
      <c r="F73" s="53"/>
      <c r="G73" s="53"/>
      <c r="H73" s="54">
        <f>SUM(H74:H80)</f>
        <v>19621.41</v>
      </c>
      <c r="I73" s="54">
        <f>SUM(I74:I80)</f>
        <v>23741.899999999998</v>
      </c>
      <c r="J73" s="48"/>
      <c r="K73" s="48"/>
      <c r="L73" s="48"/>
    </row>
    <row r="74" spans="1:12" s="61" customFormat="1" ht="22.5">
      <c r="A74" s="76" t="s">
        <v>154</v>
      </c>
      <c r="B74" s="70"/>
      <c r="C74" s="97" t="s">
        <v>155</v>
      </c>
      <c r="D74" s="78" t="s">
        <v>38</v>
      </c>
      <c r="E74" s="79">
        <v>3</v>
      </c>
      <c r="F74" s="66">
        <v>288.69</v>
      </c>
      <c r="G74" s="67">
        <f>F74*$G8</f>
        <v>349.31</v>
      </c>
      <c r="H74" s="67">
        <f aca="true" t="shared" si="3" ref="H74:H80">F74*E74</f>
        <v>866.0699999999999</v>
      </c>
      <c r="I74" s="67">
        <f>H74*$G8</f>
        <v>1047.94</v>
      </c>
      <c r="J74" s="68"/>
      <c r="K74" s="68"/>
      <c r="L74" s="68"/>
    </row>
    <row r="75" spans="1:12" s="61" customFormat="1" ht="25.5">
      <c r="A75" s="76" t="s">
        <v>156</v>
      </c>
      <c r="B75" s="70"/>
      <c r="C75" s="77" t="s">
        <v>157</v>
      </c>
      <c r="D75" s="78" t="s">
        <v>38</v>
      </c>
      <c r="E75" s="79">
        <v>3</v>
      </c>
      <c r="F75" s="66">
        <v>65.78</v>
      </c>
      <c r="G75" s="67">
        <f>F75*$G8</f>
        <v>79.59</v>
      </c>
      <c r="H75" s="67">
        <f t="shared" si="3"/>
        <v>197.34</v>
      </c>
      <c r="I75" s="67">
        <f>H75*$G8</f>
        <v>238.78</v>
      </c>
      <c r="J75" s="68"/>
      <c r="K75" s="68"/>
      <c r="L75" s="68"/>
    </row>
    <row r="76" spans="1:12" s="61" customFormat="1" ht="12.75">
      <c r="A76" s="76" t="s">
        <v>158</v>
      </c>
      <c r="B76" s="70"/>
      <c r="C76" s="77" t="s">
        <v>159</v>
      </c>
      <c r="D76" s="78" t="s">
        <v>38</v>
      </c>
      <c r="E76" s="79">
        <v>3</v>
      </c>
      <c r="F76" s="66">
        <v>526.53</v>
      </c>
      <c r="G76" s="67">
        <f>F76*$G8</f>
        <v>637.1</v>
      </c>
      <c r="H76" s="67">
        <f t="shared" si="3"/>
        <v>1579.59</v>
      </c>
      <c r="I76" s="67">
        <f>H76*$G8</f>
        <v>1911.3</v>
      </c>
      <c r="J76" s="68"/>
      <c r="K76" s="68"/>
      <c r="L76" s="68"/>
    </row>
    <row r="77" spans="1:12" s="61" customFormat="1" ht="38.25">
      <c r="A77" s="76" t="s">
        <v>160</v>
      </c>
      <c r="B77" s="70"/>
      <c r="C77" s="77" t="s">
        <v>161</v>
      </c>
      <c r="D77" s="82" t="s">
        <v>32</v>
      </c>
      <c r="E77" s="83">
        <v>50.04</v>
      </c>
      <c r="F77" s="84">
        <v>38.82</v>
      </c>
      <c r="G77" s="67">
        <f>F77*$G8</f>
        <v>46.97</v>
      </c>
      <c r="H77" s="67">
        <f t="shared" si="3"/>
        <v>1942.55</v>
      </c>
      <c r="I77" s="67">
        <f>H77*$G8</f>
        <v>2350.49</v>
      </c>
      <c r="J77" s="68"/>
      <c r="K77" s="68"/>
      <c r="L77" s="68"/>
    </row>
    <row r="78" spans="1:12" s="61" customFormat="1" ht="51">
      <c r="A78" s="76" t="s">
        <v>160</v>
      </c>
      <c r="B78" s="70"/>
      <c r="C78" s="77" t="s">
        <v>162</v>
      </c>
      <c r="D78" s="82" t="s">
        <v>32</v>
      </c>
      <c r="E78" s="83">
        <v>274.42</v>
      </c>
      <c r="F78" s="84">
        <v>38.82</v>
      </c>
      <c r="G78" s="67">
        <f>F78*$G8</f>
        <v>46.97</v>
      </c>
      <c r="H78" s="67">
        <f t="shared" si="3"/>
        <v>10652.98</v>
      </c>
      <c r="I78" s="67">
        <f>H78*$G8</f>
        <v>12890.11</v>
      </c>
      <c r="J78" s="68"/>
      <c r="K78" s="68"/>
      <c r="L78" s="68"/>
    </row>
    <row r="79" spans="1:12" s="61" customFormat="1" ht="38.25">
      <c r="A79" s="76" t="s">
        <v>163</v>
      </c>
      <c r="B79" s="70"/>
      <c r="C79" s="77" t="s">
        <v>164</v>
      </c>
      <c r="D79" s="78" t="s">
        <v>32</v>
      </c>
      <c r="E79" s="83">
        <v>324.46</v>
      </c>
      <c r="F79" s="84">
        <v>9.32</v>
      </c>
      <c r="G79" s="67">
        <f>F79*$G8</f>
        <v>11.28</v>
      </c>
      <c r="H79" s="67">
        <f t="shared" si="3"/>
        <v>3023.97</v>
      </c>
      <c r="I79" s="67">
        <f>H79*$G8</f>
        <v>3659</v>
      </c>
      <c r="J79" s="68"/>
      <c r="K79" s="68"/>
      <c r="L79" s="68"/>
    </row>
    <row r="80" spans="1:12" s="61" customFormat="1" ht="38.25">
      <c r="A80" s="76" t="s">
        <v>165</v>
      </c>
      <c r="B80" s="70"/>
      <c r="C80" s="77" t="s">
        <v>166</v>
      </c>
      <c r="D80" s="78" t="s">
        <v>55</v>
      </c>
      <c r="E80" s="83">
        <v>250.26</v>
      </c>
      <c r="F80" s="84">
        <v>5.43</v>
      </c>
      <c r="G80" s="67">
        <f>F80*$G8</f>
        <v>6.57</v>
      </c>
      <c r="H80" s="67">
        <f t="shared" si="3"/>
        <v>1358.91</v>
      </c>
      <c r="I80" s="67">
        <f>H80*$G8</f>
        <v>1644.28</v>
      </c>
      <c r="J80" s="68"/>
      <c r="K80" s="68"/>
      <c r="L80" s="68"/>
    </row>
    <row r="81" spans="1:12" s="61" customFormat="1" ht="12.75">
      <c r="A81" s="50" t="s">
        <v>167</v>
      </c>
      <c r="B81" s="50" t="s">
        <v>168</v>
      </c>
      <c r="C81" s="51" t="s">
        <v>169</v>
      </c>
      <c r="D81" s="52"/>
      <c r="E81" s="53"/>
      <c r="F81" s="53"/>
      <c r="G81" s="53"/>
      <c r="H81" s="54">
        <f>SUM(H82:H85)</f>
        <v>3543.2200000000003</v>
      </c>
      <c r="I81" s="54">
        <f>SUM(I82:I85)</f>
        <v>4287.29</v>
      </c>
      <c r="J81" s="48"/>
      <c r="K81" s="48"/>
      <c r="L81" s="48"/>
    </row>
    <row r="82" spans="1:12" s="61" customFormat="1" ht="38.25">
      <c r="A82" s="98" t="s">
        <v>170</v>
      </c>
      <c r="B82" s="70"/>
      <c r="C82" s="71" t="s">
        <v>171</v>
      </c>
      <c r="D82" s="82" t="s">
        <v>32</v>
      </c>
      <c r="E82" s="99">
        <v>2.28</v>
      </c>
      <c r="F82" s="84">
        <v>356.82</v>
      </c>
      <c r="G82" s="67">
        <f>F82*$G8</f>
        <v>431.75</v>
      </c>
      <c r="H82" s="67">
        <f>F82*E82</f>
        <v>813.55</v>
      </c>
      <c r="I82" s="67">
        <f>H82*$G8</f>
        <v>984.4</v>
      </c>
      <c r="J82" s="100"/>
      <c r="K82" s="100"/>
      <c r="L82" s="100"/>
    </row>
    <row r="83" spans="1:12" s="61" customFormat="1" ht="38.25">
      <c r="A83" s="98" t="s">
        <v>170</v>
      </c>
      <c r="B83" s="70"/>
      <c r="C83" s="71" t="s">
        <v>172</v>
      </c>
      <c r="D83" s="82" t="s">
        <v>32</v>
      </c>
      <c r="E83" s="99">
        <v>2.16</v>
      </c>
      <c r="F83" s="84">
        <v>356.82</v>
      </c>
      <c r="G83" s="67">
        <f>F83*$G8</f>
        <v>431.75</v>
      </c>
      <c r="H83" s="67">
        <f>F83*E83</f>
        <v>770.73</v>
      </c>
      <c r="I83" s="67">
        <f>H83*$G8</f>
        <v>932.58</v>
      </c>
      <c r="J83" s="100"/>
      <c r="K83" s="100"/>
      <c r="L83" s="100"/>
    </row>
    <row r="84" spans="1:12" s="61" customFormat="1" ht="25.5">
      <c r="A84" s="98" t="s">
        <v>170</v>
      </c>
      <c r="B84" s="70"/>
      <c r="C84" s="71" t="s">
        <v>173</v>
      </c>
      <c r="D84" s="82" t="s">
        <v>32</v>
      </c>
      <c r="E84" s="99">
        <v>2.16</v>
      </c>
      <c r="F84" s="66">
        <v>356.82</v>
      </c>
      <c r="G84" s="67">
        <f>F84*$G8</f>
        <v>431.75</v>
      </c>
      <c r="H84" s="67">
        <f>F84*E84</f>
        <v>770.73</v>
      </c>
      <c r="I84" s="67">
        <f>H84*$G8</f>
        <v>932.58</v>
      </c>
      <c r="J84" s="100"/>
      <c r="K84" s="100"/>
      <c r="L84" s="100"/>
    </row>
    <row r="85" spans="1:12" s="61" customFormat="1" ht="15">
      <c r="A85" s="98" t="s">
        <v>170</v>
      </c>
      <c r="B85" s="70"/>
      <c r="C85" s="92" t="s">
        <v>174</v>
      </c>
      <c r="D85" s="82" t="s">
        <v>32</v>
      </c>
      <c r="E85" s="99">
        <v>3.33</v>
      </c>
      <c r="F85" s="66">
        <v>356.82</v>
      </c>
      <c r="G85" s="67">
        <f>F85*$G8</f>
        <v>431.75</v>
      </c>
      <c r="H85" s="67">
        <f>F85*E85</f>
        <v>1188.21</v>
      </c>
      <c r="I85" s="67">
        <f>H85*$G8</f>
        <v>1437.73</v>
      </c>
      <c r="J85" s="100"/>
      <c r="K85" s="100"/>
      <c r="L85" s="100"/>
    </row>
    <row r="86" spans="1:12" s="61" customFormat="1" ht="12.75">
      <c r="A86" s="50" t="s">
        <v>175</v>
      </c>
      <c r="B86" s="50" t="s">
        <v>176</v>
      </c>
      <c r="C86" s="101"/>
      <c r="D86" s="52"/>
      <c r="E86" s="53"/>
      <c r="F86" s="53"/>
      <c r="G86" s="53"/>
      <c r="H86" s="54">
        <f>SUM(H87:H91)</f>
        <v>15065</v>
      </c>
      <c r="I86" s="54">
        <f>SUM(I87:I91)</f>
        <v>18228.649999999998</v>
      </c>
      <c r="J86" s="48"/>
      <c r="K86" s="48"/>
      <c r="L86" s="48"/>
    </row>
    <row r="87" spans="1:12" s="61" customFormat="1" ht="25.5">
      <c r="A87" s="77" t="s">
        <v>177</v>
      </c>
      <c r="B87" s="70"/>
      <c r="C87" s="77" t="s">
        <v>178</v>
      </c>
      <c r="D87" s="82" t="s">
        <v>179</v>
      </c>
      <c r="E87" s="83">
        <v>4</v>
      </c>
      <c r="F87" s="84">
        <v>158.92</v>
      </c>
      <c r="G87" s="67">
        <f>F87*$G8</f>
        <v>192.29</v>
      </c>
      <c r="H87" s="67">
        <f>F87*E87</f>
        <v>635.68</v>
      </c>
      <c r="I87" s="67">
        <f>H87*$G8</f>
        <v>769.17</v>
      </c>
      <c r="J87" s="68"/>
      <c r="K87" s="68"/>
      <c r="L87" s="68"/>
    </row>
    <row r="88" spans="1:12" s="61" customFormat="1" ht="25.5">
      <c r="A88" s="77" t="s">
        <v>180</v>
      </c>
      <c r="B88" s="70"/>
      <c r="C88" s="77" t="s">
        <v>181</v>
      </c>
      <c r="D88" s="78" t="s">
        <v>32</v>
      </c>
      <c r="E88" s="79">
        <v>81.38</v>
      </c>
      <c r="F88" s="66">
        <v>36.38</v>
      </c>
      <c r="G88" s="67">
        <f>F88*$G8</f>
        <v>44.02</v>
      </c>
      <c r="H88" s="67">
        <f>F88*E88</f>
        <v>2960.6</v>
      </c>
      <c r="I88" s="67">
        <f>H88*$G8</f>
        <v>3582.33</v>
      </c>
      <c r="J88" s="68"/>
      <c r="K88" s="68"/>
      <c r="L88" s="68"/>
    </row>
    <row r="89" spans="1:12" s="61" customFormat="1" ht="38.25">
      <c r="A89" s="102" t="s">
        <v>182</v>
      </c>
      <c r="B89" s="70"/>
      <c r="C89" s="77" t="s">
        <v>183</v>
      </c>
      <c r="D89" s="82" t="s">
        <v>68</v>
      </c>
      <c r="E89" s="103">
        <v>150.36</v>
      </c>
      <c r="F89" s="84">
        <v>1.51</v>
      </c>
      <c r="G89" s="67">
        <f>F89*$G8</f>
        <v>1.83</v>
      </c>
      <c r="H89" s="67">
        <f>F89*E89</f>
        <v>227.04</v>
      </c>
      <c r="I89" s="67">
        <f>H89*$G8</f>
        <v>274.72</v>
      </c>
      <c r="J89" s="68"/>
      <c r="K89" s="68"/>
      <c r="L89" s="68"/>
    </row>
    <row r="90" spans="1:12" s="61" customFormat="1" ht="25.5">
      <c r="A90" s="92" t="s">
        <v>184</v>
      </c>
      <c r="B90" s="70"/>
      <c r="C90" s="77" t="s">
        <v>185</v>
      </c>
      <c r="D90" s="78" t="s">
        <v>32</v>
      </c>
      <c r="E90" s="79">
        <v>81.38</v>
      </c>
      <c r="F90" s="66">
        <v>126.4</v>
      </c>
      <c r="G90" s="67">
        <f>F90*$G8</f>
        <v>152.94</v>
      </c>
      <c r="H90" s="67">
        <f>F90*E90</f>
        <v>10286.43</v>
      </c>
      <c r="I90" s="67">
        <f>H90*$G8</f>
        <v>12446.58</v>
      </c>
      <c r="J90" s="68"/>
      <c r="K90" s="68"/>
      <c r="L90" s="68"/>
    </row>
    <row r="91" spans="1:12" s="61" customFormat="1" ht="25.5">
      <c r="A91" s="76" t="s">
        <v>186</v>
      </c>
      <c r="B91" s="70"/>
      <c r="C91" s="77" t="s">
        <v>187</v>
      </c>
      <c r="D91" s="78" t="s">
        <v>55</v>
      </c>
      <c r="E91" s="79">
        <v>21.05</v>
      </c>
      <c r="F91" s="66">
        <v>45.38</v>
      </c>
      <c r="G91" s="67">
        <f>F91*$G8</f>
        <v>54.91</v>
      </c>
      <c r="H91" s="67">
        <f>F91*E91</f>
        <v>955.25</v>
      </c>
      <c r="I91" s="67">
        <f>H91*$G8</f>
        <v>1155.85</v>
      </c>
      <c r="J91" s="68"/>
      <c r="K91" s="68"/>
      <c r="L91" s="68"/>
    </row>
    <row r="92" spans="1:12" s="61" customFormat="1" ht="12.75">
      <c r="A92" s="50" t="s">
        <v>188</v>
      </c>
      <c r="B92" s="50" t="s">
        <v>189</v>
      </c>
      <c r="C92" s="51"/>
      <c r="D92" s="52"/>
      <c r="E92" s="53"/>
      <c r="F92" s="53"/>
      <c r="G92" s="53"/>
      <c r="H92" s="54">
        <f>SUM(H93:H99)</f>
        <v>42263.93</v>
      </c>
      <c r="I92" s="54">
        <f>SUM(I93:I99)</f>
        <v>51139.36</v>
      </c>
      <c r="J92" s="48"/>
      <c r="K92" s="48"/>
      <c r="L92" s="48"/>
    </row>
    <row r="93" spans="1:12" s="61" customFormat="1" ht="12.75">
      <c r="A93" s="76" t="s">
        <v>190</v>
      </c>
      <c r="B93" s="70"/>
      <c r="C93" s="77" t="s">
        <v>191</v>
      </c>
      <c r="D93" s="78" t="s">
        <v>32</v>
      </c>
      <c r="E93" s="79">
        <v>281.94</v>
      </c>
      <c r="F93" s="66">
        <v>21.45</v>
      </c>
      <c r="G93" s="67">
        <f>F93*$G8</f>
        <v>25.95</v>
      </c>
      <c r="H93" s="67">
        <f aca="true" t="shared" si="4" ref="H93:H99">F93*E93</f>
        <v>6047.61</v>
      </c>
      <c r="I93" s="67">
        <f>H93*$G8</f>
        <v>7317.61</v>
      </c>
      <c r="J93" s="68"/>
      <c r="K93" s="68"/>
      <c r="L93" s="68"/>
    </row>
    <row r="94" spans="1:12" s="61" customFormat="1" ht="25.5">
      <c r="A94" s="76" t="s">
        <v>192</v>
      </c>
      <c r="B94" s="70"/>
      <c r="C94" s="77" t="s">
        <v>193</v>
      </c>
      <c r="D94" s="78" t="s">
        <v>32</v>
      </c>
      <c r="E94" s="79">
        <v>341.46</v>
      </c>
      <c r="F94" s="66">
        <v>20.55</v>
      </c>
      <c r="G94" s="67">
        <f>F94*$G8</f>
        <v>24.87</v>
      </c>
      <c r="H94" s="67">
        <f t="shared" si="4"/>
        <v>7017</v>
      </c>
      <c r="I94" s="67">
        <f>H94*$G8</f>
        <v>8490.57</v>
      </c>
      <c r="J94" s="68"/>
      <c r="K94" s="68"/>
      <c r="L94" s="68"/>
    </row>
    <row r="95" spans="1:12" s="61" customFormat="1" ht="25.5">
      <c r="A95" s="104" t="s">
        <v>192</v>
      </c>
      <c r="B95" s="70"/>
      <c r="C95" s="77" t="s">
        <v>194</v>
      </c>
      <c r="D95" s="78" t="s">
        <v>32</v>
      </c>
      <c r="E95" s="79">
        <v>324.46</v>
      </c>
      <c r="F95" s="66">
        <v>20.55</v>
      </c>
      <c r="G95" s="67">
        <f>F95*$G8</f>
        <v>24.87</v>
      </c>
      <c r="H95" s="67">
        <f t="shared" si="4"/>
        <v>6667.65</v>
      </c>
      <c r="I95" s="67">
        <f>H95*$G8</f>
        <v>8067.86</v>
      </c>
      <c r="J95" s="68"/>
      <c r="K95" s="68"/>
      <c r="L95" s="68"/>
    </row>
    <row r="96" spans="1:12" s="61" customFormat="1" ht="12.75">
      <c r="A96" s="104" t="s">
        <v>195</v>
      </c>
      <c r="B96" s="70"/>
      <c r="C96" s="77" t="s">
        <v>196</v>
      </c>
      <c r="D96" s="78" t="s">
        <v>32</v>
      </c>
      <c r="E96" s="79">
        <v>410.65</v>
      </c>
      <c r="F96" s="66">
        <v>29.3</v>
      </c>
      <c r="G96" s="67">
        <f>F96*$G8</f>
        <v>35.45</v>
      </c>
      <c r="H96" s="67">
        <f t="shared" si="4"/>
        <v>12032.05</v>
      </c>
      <c r="I96" s="67">
        <f>H96*$G8</f>
        <v>14558.78</v>
      </c>
      <c r="J96" s="68"/>
      <c r="K96" s="68"/>
      <c r="L96" s="68"/>
    </row>
    <row r="97" spans="1:12" s="61" customFormat="1" ht="12.75">
      <c r="A97" s="76" t="s">
        <v>197</v>
      </c>
      <c r="B97" s="70"/>
      <c r="C97" s="77" t="s">
        <v>198</v>
      </c>
      <c r="D97" s="78" t="s">
        <v>32</v>
      </c>
      <c r="E97" s="105">
        <v>127.48</v>
      </c>
      <c r="F97" s="66">
        <v>31.59</v>
      </c>
      <c r="G97" s="67">
        <f>F97*$G8</f>
        <v>38.22</v>
      </c>
      <c r="H97" s="67">
        <f t="shared" si="4"/>
        <v>4027.09</v>
      </c>
      <c r="I97" s="67">
        <f>H97*$G8</f>
        <v>4872.78</v>
      </c>
      <c r="J97" s="68"/>
      <c r="K97" s="68"/>
      <c r="L97" s="68"/>
    </row>
    <row r="98" spans="1:12" s="61" customFormat="1" ht="12.75">
      <c r="A98" s="76" t="s">
        <v>199</v>
      </c>
      <c r="B98" s="70"/>
      <c r="C98" s="77" t="s">
        <v>200</v>
      </c>
      <c r="D98" s="78" t="s">
        <v>32</v>
      </c>
      <c r="E98" s="105">
        <v>173.94</v>
      </c>
      <c r="F98" s="66">
        <v>31.85</v>
      </c>
      <c r="G98" s="67">
        <f>F98*$G8</f>
        <v>38.54</v>
      </c>
      <c r="H98" s="67">
        <f t="shared" si="4"/>
        <v>5539.99</v>
      </c>
      <c r="I98" s="67">
        <f>H98*$G8</f>
        <v>6703.39</v>
      </c>
      <c r="J98" s="68"/>
      <c r="K98" s="68"/>
      <c r="L98" s="68"/>
    </row>
    <row r="99" spans="1:12" s="61" customFormat="1" ht="25.5">
      <c r="A99" s="76" t="s">
        <v>201</v>
      </c>
      <c r="B99" s="70"/>
      <c r="C99" s="77" t="s">
        <v>202</v>
      </c>
      <c r="D99" s="78" t="s">
        <v>32</v>
      </c>
      <c r="E99" s="105">
        <v>29.52</v>
      </c>
      <c r="F99" s="66">
        <v>31.59</v>
      </c>
      <c r="G99" s="67">
        <f>F99*$G8</f>
        <v>38.22</v>
      </c>
      <c r="H99" s="67">
        <f t="shared" si="4"/>
        <v>932.54</v>
      </c>
      <c r="I99" s="67">
        <f>H99*$G8</f>
        <v>1128.37</v>
      </c>
      <c r="J99" s="68"/>
      <c r="K99" s="68"/>
      <c r="L99" s="68"/>
    </row>
    <row r="100" spans="1:12" s="61" customFormat="1" ht="13.5" customHeight="1">
      <c r="A100" s="50" t="s">
        <v>203</v>
      </c>
      <c r="B100" s="50" t="s">
        <v>204</v>
      </c>
      <c r="C100" s="51"/>
      <c r="D100" s="52"/>
      <c r="E100" s="53"/>
      <c r="F100" s="53"/>
      <c r="G100" s="53"/>
      <c r="H100" s="54">
        <f>+H101+H118+H121+H127+H124</f>
        <v>66291.87999999999</v>
      </c>
      <c r="I100" s="54">
        <f>+I101+I118+I121+I124+I127</f>
        <v>80213.15</v>
      </c>
      <c r="J100" s="48"/>
      <c r="K100" s="48"/>
      <c r="L100" s="48"/>
    </row>
    <row r="101" spans="1:12" s="61" customFormat="1" ht="12.75">
      <c r="A101" s="106" t="s">
        <v>205</v>
      </c>
      <c r="B101" s="56" t="s">
        <v>206</v>
      </c>
      <c r="C101" s="107" t="s">
        <v>207</v>
      </c>
      <c r="D101" s="58"/>
      <c r="E101" s="59"/>
      <c r="F101" s="59"/>
      <c r="G101" s="59"/>
      <c r="H101" s="60">
        <f>SUM(H102:H117)</f>
        <v>19929.719999999998</v>
      </c>
      <c r="I101" s="60">
        <f>SUM(I102:I117)</f>
        <v>24114.960000000003</v>
      </c>
      <c r="J101" s="48"/>
      <c r="K101" s="48"/>
      <c r="L101" s="48"/>
    </row>
    <row r="102" spans="1:12" s="61" customFormat="1" ht="14.25">
      <c r="A102" s="106" t="s">
        <v>208</v>
      </c>
      <c r="B102" s="70"/>
      <c r="C102" s="108" t="s">
        <v>209</v>
      </c>
      <c r="D102" s="109" t="s">
        <v>210</v>
      </c>
      <c r="E102" s="108">
        <v>25</v>
      </c>
      <c r="F102" s="110">
        <v>18.19</v>
      </c>
      <c r="G102" s="67">
        <f>F102*$G8</f>
        <v>22.01</v>
      </c>
      <c r="H102" s="67">
        <f aca="true" t="shared" si="5" ref="H102:H159">F102*E102</f>
        <v>454.75000000000006</v>
      </c>
      <c r="I102" s="67">
        <f>H102*$G8</f>
        <v>550.25</v>
      </c>
      <c r="J102" s="68"/>
      <c r="K102" s="68"/>
      <c r="L102" s="68"/>
    </row>
    <row r="103" spans="1:12" s="61" customFormat="1" ht="14.25">
      <c r="A103" s="106" t="s">
        <v>211</v>
      </c>
      <c r="B103" s="70"/>
      <c r="C103" s="108" t="s">
        <v>212</v>
      </c>
      <c r="D103" s="109" t="s">
        <v>210</v>
      </c>
      <c r="E103" s="108">
        <v>25</v>
      </c>
      <c r="F103" s="110">
        <v>5.67</v>
      </c>
      <c r="G103" s="67">
        <f>F103*$G8</f>
        <v>6.86</v>
      </c>
      <c r="H103" s="67">
        <f t="shared" si="5"/>
        <v>141.75</v>
      </c>
      <c r="I103" s="67">
        <f>H103*$G8</f>
        <v>171.52</v>
      </c>
      <c r="J103" s="68"/>
      <c r="K103" s="68"/>
      <c r="L103" s="68"/>
    </row>
    <row r="104" spans="1:12" s="61" customFormat="1" ht="14.25">
      <c r="A104" s="106" t="s">
        <v>213</v>
      </c>
      <c r="B104" s="70"/>
      <c r="C104" s="108" t="s">
        <v>214</v>
      </c>
      <c r="D104" s="109" t="s">
        <v>210</v>
      </c>
      <c r="E104" s="108">
        <v>2</v>
      </c>
      <c r="F104" s="110">
        <v>36.25</v>
      </c>
      <c r="G104" s="67">
        <f>F104*$G8</f>
        <v>43.86</v>
      </c>
      <c r="H104" s="67">
        <f t="shared" si="5"/>
        <v>72.5</v>
      </c>
      <c r="I104" s="67">
        <f>H104*$G8</f>
        <v>87.73</v>
      </c>
      <c r="J104" s="68"/>
      <c r="K104" s="68"/>
      <c r="L104" s="68"/>
    </row>
    <row r="105" spans="1:12" s="61" customFormat="1" ht="14.25">
      <c r="A105" s="106" t="s">
        <v>211</v>
      </c>
      <c r="B105" s="70"/>
      <c r="C105" s="108" t="s">
        <v>212</v>
      </c>
      <c r="D105" s="109" t="s">
        <v>210</v>
      </c>
      <c r="E105" s="108">
        <v>2</v>
      </c>
      <c r="F105" s="110">
        <v>5.67</v>
      </c>
      <c r="G105" s="67">
        <f>F105*$G8</f>
        <v>6.86</v>
      </c>
      <c r="H105" s="67">
        <f t="shared" si="5"/>
        <v>11.34</v>
      </c>
      <c r="I105" s="67">
        <f>H105*$G8</f>
        <v>13.72</v>
      </c>
      <c r="J105" s="68"/>
      <c r="K105" s="68"/>
      <c r="L105" s="68"/>
    </row>
    <row r="106" spans="1:12" s="61" customFormat="1" ht="14.25">
      <c r="A106" s="106" t="s">
        <v>215</v>
      </c>
      <c r="B106" s="70"/>
      <c r="C106" s="108" t="s">
        <v>216</v>
      </c>
      <c r="D106" s="109" t="s">
        <v>210</v>
      </c>
      <c r="E106" s="111">
        <v>1</v>
      </c>
      <c r="F106" s="110">
        <v>36.2</v>
      </c>
      <c r="G106" s="67">
        <f>F106*$G8</f>
        <v>43.8</v>
      </c>
      <c r="H106" s="67">
        <f t="shared" si="5"/>
        <v>36.2</v>
      </c>
      <c r="I106" s="67">
        <f>H106*$G8</f>
        <v>43.8</v>
      </c>
      <c r="J106" s="48"/>
      <c r="K106" s="48"/>
      <c r="L106" s="48"/>
    </row>
    <row r="107" spans="1:12" s="61" customFormat="1" ht="14.25">
      <c r="A107" s="106" t="s">
        <v>211</v>
      </c>
      <c r="B107" s="70"/>
      <c r="C107" s="108" t="s">
        <v>212</v>
      </c>
      <c r="D107" s="109" t="s">
        <v>210</v>
      </c>
      <c r="E107" s="111">
        <v>1</v>
      </c>
      <c r="F107" s="110">
        <v>5.67</v>
      </c>
      <c r="G107" s="67">
        <f>F107*$G8</f>
        <v>6.86</v>
      </c>
      <c r="H107" s="67">
        <f t="shared" si="5"/>
        <v>5.67</v>
      </c>
      <c r="I107" s="67">
        <f>H107*$G8</f>
        <v>6.86</v>
      </c>
      <c r="J107" s="68"/>
      <c r="K107" s="68"/>
      <c r="L107" s="68"/>
    </row>
    <row r="108" spans="1:12" s="61" customFormat="1" ht="14.25">
      <c r="A108" s="106" t="s">
        <v>217</v>
      </c>
      <c r="B108" s="70"/>
      <c r="C108" s="108" t="s">
        <v>218</v>
      </c>
      <c r="D108" s="109" t="s">
        <v>210</v>
      </c>
      <c r="E108" s="111">
        <v>2</v>
      </c>
      <c r="F108" s="110">
        <v>20.01</v>
      </c>
      <c r="G108" s="67">
        <f>F108*$G8</f>
        <v>24.21</v>
      </c>
      <c r="H108" s="67">
        <f t="shared" si="5"/>
        <v>40.02</v>
      </c>
      <c r="I108" s="67">
        <f>H108*$G8</f>
        <v>48.42</v>
      </c>
      <c r="J108" s="68"/>
      <c r="K108" s="68"/>
      <c r="L108" s="68"/>
    </row>
    <row r="109" spans="1:12" s="61" customFormat="1" ht="14.25">
      <c r="A109" s="106" t="s">
        <v>211</v>
      </c>
      <c r="B109" s="70"/>
      <c r="C109" s="108" t="s">
        <v>212</v>
      </c>
      <c r="D109" s="109" t="s">
        <v>210</v>
      </c>
      <c r="E109" s="111">
        <v>2</v>
      </c>
      <c r="F109" s="110">
        <v>5.67</v>
      </c>
      <c r="G109" s="67">
        <f>F109*$G8</f>
        <v>6.86</v>
      </c>
      <c r="H109" s="67">
        <f t="shared" si="5"/>
        <v>11.34</v>
      </c>
      <c r="I109" s="67">
        <f>H109*$G8</f>
        <v>13.72</v>
      </c>
      <c r="J109" s="68"/>
      <c r="K109" s="68"/>
      <c r="L109" s="68"/>
    </row>
    <row r="110" spans="1:12" s="61" customFormat="1" ht="14.25">
      <c r="A110" s="106" t="s">
        <v>219</v>
      </c>
      <c r="B110" s="70"/>
      <c r="C110" s="108" t="s">
        <v>220</v>
      </c>
      <c r="D110" s="109" t="s">
        <v>210</v>
      </c>
      <c r="E110" s="111">
        <v>67</v>
      </c>
      <c r="F110" s="110">
        <v>21.04</v>
      </c>
      <c r="G110" s="67">
        <f>F110*$G8</f>
        <v>25.46</v>
      </c>
      <c r="H110" s="67">
        <f t="shared" si="5"/>
        <v>1409.6799999999998</v>
      </c>
      <c r="I110" s="67">
        <f>H110*$G8</f>
        <v>1705.71</v>
      </c>
      <c r="J110" s="68"/>
      <c r="K110" s="68"/>
      <c r="L110" s="68"/>
    </row>
    <row r="111" spans="1:12" s="61" customFormat="1" ht="14.25">
      <c r="A111" s="106" t="s">
        <v>211</v>
      </c>
      <c r="B111" s="70"/>
      <c r="C111" s="108" t="s">
        <v>212</v>
      </c>
      <c r="D111" s="109" t="s">
        <v>210</v>
      </c>
      <c r="E111" s="111">
        <v>67</v>
      </c>
      <c r="F111" s="110">
        <v>5.67</v>
      </c>
      <c r="G111" s="67">
        <f>F111*$G8</f>
        <v>6.86</v>
      </c>
      <c r="H111" s="67">
        <f t="shared" si="5"/>
        <v>379.89</v>
      </c>
      <c r="I111" s="67">
        <f>H111*$G8</f>
        <v>459.67</v>
      </c>
      <c r="J111" s="68"/>
      <c r="K111" s="68"/>
      <c r="L111" s="68"/>
    </row>
    <row r="112" spans="1:12" s="61" customFormat="1" ht="14.25">
      <c r="A112" s="106" t="s">
        <v>221</v>
      </c>
      <c r="B112" s="70"/>
      <c r="C112" s="108" t="s">
        <v>222</v>
      </c>
      <c r="D112" s="109" t="s">
        <v>210</v>
      </c>
      <c r="E112" s="111">
        <v>2</v>
      </c>
      <c r="F112" s="110">
        <v>10.99</v>
      </c>
      <c r="G112" s="67">
        <f>F112*$G8</f>
        <v>13.3</v>
      </c>
      <c r="H112" s="67">
        <f t="shared" si="5"/>
        <v>21.98</v>
      </c>
      <c r="I112" s="67">
        <f>H112*$G8</f>
        <v>26.6</v>
      </c>
      <c r="J112" s="68"/>
      <c r="K112" s="68"/>
      <c r="L112" s="68"/>
    </row>
    <row r="113" spans="1:12" s="61" customFormat="1" ht="14.25">
      <c r="A113" s="106" t="s">
        <v>223</v>
      </c>
      <c r="B113" s="70"/>
      <c r="C113" s="108" t="s">
        <v>224</v>
      </c>
      <c r="D113" s="109" t="s">
        <v>210</v>
      </c>
      <c r="E113" s="111">
        <v>3</v>
      </c>
      <c r="F113" s="112">
        <v>135.03</v>
      </c>
      <c r="G113" s="67">
        <f>F113*$G8</f>
        <v>163.39</v>
      </c>
      <c r="H113" s="67">
        <f t="shared" si="5"/>
        <v>405.09000000000003</v>
      </c>
      <c r="I113" s="67">
        <f>H113*$G8</f>
        <v>490.16</v>
      </c>
      <c r="J113" s="68"/>
      <c r="K113" s="68"/>
      <c r="L113" s="68"/>
    </row>
    <row r="114" spans="1:12" s="61" customFormat="1" ht="14.25">
      <c r="A114" s="106" t="s">
        <v>225</v>
      </c>
      <c r="B114" s="70"/>
      <c r="C114" s="108" t="s">
        <v>226</v>
      </c>
      <c r="D114" s="109" t="s">
        <v>210</v>
      </c>
      <c r="E114" s="111">
        <v>39</v>
      </c>
      <c r="F114" s="110">
        <v>212.44</v>
      </c>
      <c r="G114" s="67">
        <f>F114*$G8</f>
        <v>257.05</v>
      </c>
      <c r="H114" s="67">
        <f t="shared" si="5"/>
        <v>8285.16</v>
      </c>
      <c r="I114" s="67">
        <f>H114*$G8</f>
        <v>10025.04</v>
      </c>
      <c r="J114" s="68"/>
      <c r="K114" s="68"/>
      <c r="L114" s="68"/>
    </row>
    <row r="115" spans="1:12" s="61" customFormat="1" ht="33" customHeight="1">
      <c r="A115" s="113" t="s">
        <v>227</v>
      </c>
      <c r="B115" s="114"/>
      <c r="C115" s="115" t="s">
        <v>228</v>
      </c>
      <c r="D115" s="109" t="s">
        <v>210</v>
      </c>
      <c r="E115" s="116">
        <v>81</v>
      </c>
      <c r="F115" s="117">
        <v>99.88</v>
      </c>
      <c r="G115" s="67">
        <f>F115*$G8</f>
        <v>120.85</v>
      </c>
      <c r="H115" s="67">
        <f t="shared" si="5"/>
        <v>8090.28</v>
      </c>
      <c r="I115" s="67">
        <f>H115*$G8</f>
        <v>9789.24</v>
      </c>
      <c r="J115" s="68"/>
      <c r="K115" s="68"/>
      <c r="L115" s="68"/>
    </row>
    <row r="116" spans="1:12" s="61" customFormat="1" ht="14.25">
      <c r="A116" s="106" t="s">
        <v>229</v>
      </c>
      <c r="B116" s="70"/>
      <c r="C116" s="108" t="s">
        <v>230</v>
      </c>
      <c r="D116" s="109" t="s">
        <v>210</v>
      </c>
      <c r="E116" s="111">
        <v>13</v>
      </c>
      <c r="F116" s="110">
        <v>23.51</v>
      </c>
      <c r="G116" s="67">
        <f>F116*$G8</f>
        <v>28.45</v>
      </c>
      <c r="H116" s="67">
        <f t="shared" si="5"/>
        <v>305.63</v>
      </c>
      <c r="I116" s="67">
        <f>H116*$G8</f>
        <v>369.81</v>
      </c>
      <c r="J116" s="68"/>
      <c r="K116" s="68"/>
      <c r="L116" s="68"/>
    </row>
    <row r="117" spans="1:12" s="61" customFormat="1" ht="14.25">
      <c r="A117" s="106" t="s">
        <v>231</v>
      </c>
      <c r="B117" s="70"/>
      <c r="C117" s="108" t="s">
        <v>232</v>
      </c>
      <c r="D117" s="109" t="s">
        <v>210</v>
      </c>
      <c r="E117" s="111">
        <v>13</v>
      </c>
      <c r="F117" s="110">
        <v>19.88</v>
      </c>
      <c r="G117" s="67">
        <f>F117*$G8</f>
        <v>24.05</v>
      </c>
      <c r="H117" s="67">
        <f t="shared" si="5"/>
        <v>258.44</v>
      </c>
      <c r="I117" s="67">
        <f>H117*$G8</f>
        <v>312.71</v>
      </c>
      <c r="J117" s="68"/>
      <c r="K117" s="68"/>
      <c r="L117" s="68"/>
    </row>
    <row r="118" spans="1:12" s="61" customFormat="1" ht="12.75" customHeight="1">
      <c r="A118" s="106" t="s">
        <v>205</v>
      </c>
      <c r="B118" s="57" t="s">
        <v>233</v>
      </c>
      <c r="C118" s="57" t="s">
        <v>234</v>
      </c>
      <c r="D118" s="57"/>
      <c r="E118" s="57"/>
      <c r="F118" s="57"/>
      <c r="G118" s="57" t="s">
        <v>205</v>
      </c>
      <c r="H118" s="60">
        <f>SUM(H119:H120)</f>
        <v>5317.4400000000005</v>
      </c>
      <c r="I118" s="60">
        <f>SUM(I119:I120)</f>
        <v>6434.1</v>
      </c>
      <c r="J118" s="48"/>
      <c r="K118" s="48"/>
      <c r="L118" s="48"/>
    </row>
    <row r="119" spans="1:12" s="61" customFormat="1" ht="14.25">
      <c r="A119" s="106" t="s">
        <v>235</v>
      </c>
      <c r="B119" s="70"/>
      <c r="C119" s="108" t="s">
        <v>236</v>
      </c>
      <c r="D119" s="109" t="s">
        <v>210</v>
      </c>
      <c r="E119" s="111">
        <v>16</v>
      </c>
      <c r="F119" s="110">
        <v>299.86</v>
      </c>
      <c r="G119" s="67">
        <f>F119*$G8</f>
        <v>362.83</v>
      </c>
      <c r="H119" s="67">
        <f t="shared" si="5"/>
        <v>4797.76</v>
      </c>
      <c r="I119" s="67">
        <f>H119*$G8</f>
        <v>5805.29</v>
      </c>
      <c r="J119" s="68"/>
      <c r="K119" s="68"/>
      <c r="L119" s="68"/>
    </row>
    <row r="120" spans="1:12" s="61" customFormat="1" ht="14.25">
      <c r="A120" s="106" t="s">
        <v>237</v>
      </c>
      <c r="B120" s="70"/>
      <c r="C120" s="108" t="s">
        <v>238</v>
      </c>
      <c r="D120" s="109" t="s">
        <v>210</v>
      </c>
      <c r="E120" s="111">
        <v>29</v>
      </c>
      <c r="F120" s="110">
        <v>17.92</v>
      </c>
      <c r="G120" s="67">
        <f>F120*$G8</f>
        <v>21.68</v>
      </c>
      <c r="H120" s="67">
        <f t="shared" si="5"/>
        <v>519.6800000000001</v>
      </c>
      <c r="I120" s="67">
        <f>H120*$G8</f>
        <v>628.81</v>
      </c>
      <c r="J120" s="68"/>
      <c r="K120" s="68"/>
      <c r="L120" s="68"/>
    </row>
    <row r="121" spans="1:12" s="61" customFormat="1" ht="12.75">
      <c r="A121" s="106" t="s">
        <v>205</v>
      </c>
      <c r="B121" s="57"/>
      <c r="C121" s="57" t="s">
        <v>239</v>
      </c>
      <c r="D121" s="57" t="s">
        <v>205</v>
      </c>
      <c r="E121" s="57"/>
      <c r="F121" s="57"/>
      <c r="G121" s="57" t="s">
        <v>205</v>
      </c>
      <c r="H121" s="60">
        <f>SUM(H122:H123)</f>
        <v>550.14</v>
      </c>
      <c r="I121" s="60">
        <f>SUM(I122:I123)</f>
        <v>665.67</v>
      </c>
      <c r="J121" s="68"/>
      <c r="K121" s="68"/>
      <c r="L121" s="68"/>
    </row>
    <row r="122" spans="1:12" s="61" customFormat="1" ht="14.25">
      <c r="A122" s="106" t="s">
        <v>240</v>
      </c>
      <c r="B122" s="70"/>
      <c r="C122" s="118" t="s">
        <v>241</v>
      </c>
      <c r="D122" s="109" t="s">
        <v>210</v>
      </c>
      <c r="E122" s="111">
        <v>34</v>
      </c>
      <c r="F122" s="110">
        <v>14.67</v>
      </c>
      <c r="G122" s="67">
        <f>F122*$G8</f>
        <v>17.75</v>
      </c>
      <c r="H122" s="67">
        <f t="shared" si="5"/>
        <v>498.78</v>
      </c>
      <c r="I122" s="67">
        <f>H122*$G8</f>
        <v>603.52</v>
      </c>
      <c r="J122" s="68"/>
      <c r="K122" s="68"/>
      <c r="L122" s="68"/>
    </row>
    <row r="123" spans="1:12" s="61" customFormat="1" ht="14.25">
      <c r="A123" s="106" t="s">
        <v>242</v>
      </c>
      <c r="B123" s="56" t="s">
        <v>243</v>
      </c>
      <c r="C123" s="118" t="s">
        <v>244</v>
      </c>
      <c r="D123" s="109" t="s">
        <v>210</v>
      </c>
      <c r="E123" s="111">
        <v>3</v>
      </c>
      <c r="F123" s="110">
        <v>17.12</v>
      </c>
      <c r="G123" s="67">
        <f>F123*$G8</f>
        <v>20.72</v>
      </c>
      <c r="H123" s="67">
        <f t="shared" si="5"/>
        <v>51.36</v>
      </c>
      <c r="I123" s="67">
        <f>H123*$G8</f>
        <v>62.15</v>
      </c>
      <c r="J123" s="48"/>
      <c r="K123" s="48"/>
      <c r="L123" s="48"/>
    </row>
    <row r="124" spans="1:12" s="61" customFormat="1" ht="12.75">
      <c r="A124" s="106" t="s">
        <v>205</v>
      </c>
      <c r="B124" s="57"/>
      <c r="C124" s="57" t="s">
        <v>245</v>
      </c>
      <c r="D124" s="57" t="s">
        <v>205</v>
      </c>
      <c r="E124" s="57"/>
      <c r="F124" s="57"/>
      <c r="G124" s="57" t="s">
        <v>205</v>
      </c>
      <c r="H124" s="60">
        <f>SUM(H125:H126)</f>
        <v>2424.69</v>
      </c>
      <c r="I124" s="60">
        <f>SUM(I125:I126)</f>
        <v>2933.88</v>
      </c>
      <c r="J124" s="68"/>
      <c r="K124" s="68"/>
      <c r="L124" s="68"/>
    </row>
    <row r="125" spans="1:12" s="61" customFormat="1" ht="14.25">
      <c r="A125" s="106" t="s">
        <v>246</v>
      </c>
      <c r="B125" s="70"/>
      <c r="C125" s="108" t="s">
        <v>247</v>
      </c>
      <c r="D125" s="109" t="s">
        <v>210</v>
      </c>
      <c r="E125" s="111">
        <v>97</v>
      </c>
      <c r="F125" s="110">
        <v>20.88</v>
      </c>
      <c r="G125" s="67">
        <f>F125*$G8</f>
        <v>25.26</v>
      </c>
      <c r="H125" s="67">
        <f t="shared" si="5"/>
        <v>2025.36</v>
      </c>
      <c r="I125" s="67">
        <f>H125*$G8</f>
        <v>2450.69</v>
      </c>
      <c r="J125" s="68"/>
      <c r="K125" s="68"/>
      <c r="L125" s="68"/>
    </row>
    <row r="126" spans="1:12" s="61" customFormat="1" ht="14.25">
      <c r="A126" s="106" t="s">
        <v>248</v>
      </c>
      <c r="B126" s="70"/>
      <c r="C126" s="108" t="s">
        <v>249</v>
      </c>
      <c r="D126" s="109" t="s">
        <v>210</v>
      </c>
      <c r="E126" s="111">
        <v>51</v>
      </c>
      <c r="F126" s="110">
        <v>7.83</v>
      </c>
      <c r="G126" s="67">
        <f>F126*$G8</f>
        <v>9.47</v>
      </c>
      <c r="H126" s="67">
        <f t="shared" si="5"/>
        <v>399.33</v>
      </c>
      <c r="I126" s="67">
        <f>H126*$G8</f>
        <v>483.19</v>
      </c>
      <c r="J126" s="68"/>
      <c r="K126" s="68"/>
      <c r="L126" s="68"/>
    </row>
    <row r="127" spans="1:12" s="61" customFormat="1" ht="12.75">
      <c r="A127" s="106" t="s">
        <v>205</v>
      </c>
      <c r="B127" s="57"/>
      <c r="C127" s="57" t="s">
        <v>250</v>
      </c>
      <c r="D127" s="57" t="s">
        <v>205</v>
      </c>
      <c r="E127" s="57"/>
      <c r="F127" s="57"/>
      <c r="G127" s="57" t="s">
        <v>205</v>
      </c>
      <c r="H127" s="60">
        <f>SUM(H128:H159)</f>
        <v>38069.89</v>
      </c>
      <c r="I127" s="60">
        <f>SUM(I128:I159)</f>
        <v>46064.54</v>
      </c>
      <c r="J127" s="68"/>
      <c r="K127" s="68"/>
      <c r="L127" s="68"/>
    </row>
    <row r="128" spans="1:12" s="61" customFormat="1" ht="14.25">
      <c r="A128" s="106" t="s">
        <v>251</v>
      </c>
      <c r="B128" s="70"/>
      <c r="C128" s="108" t="s">
        <v>252</v>
      </c>
      <c r="D128" s="109" t="s">
        <v>55</v>
      </c>
      <c r="E128" s="111">
        <v>25</v>
      </c>
      <c r="F128" s="108">
        <v>16.84</v>
      </c>
      <c r="G128" s="67">
        <f>F128*$G8</f>
        <v>20.38</v>
      </c>
      <c r="H128" s="67">
        <f t="shared" si="5"/>
        <v>421</v>
      </c>
      <c r="I128" s="67">
        <f>H128*$G8</f>
        <v>509.40999999999997</v>
      </c>
      <c r="J128" s="68"/>
      <c r="K128" s="68"/>
      <c r="L128" s="68"/>
    </row>
    <row r="129" spans="1:12" s="61" customFormat="1" ht="14.25">
      <c r="A129" s="106" t="s">
        <v>253</v>
      </c>
      <c r="B129" s="70"/>
      <c r="C129" s="108" t="s">
        <v>254</v>
      </c>
      <c r="D129" s="109" t="s">
        <v>55</v>
      </c>
      <c r="E129" s="111">
        <v>25</v>
      </c>
      <c r="F129" s="108">
        <v>34.75</v>
      </c>
      <c r="G129" s="67">
        <f>F129*$G8</f>
        <v>42.05</v>
      </c>
      <c r="H129" s="67">
        <f t="shared" si="5"/>
        <v>868.75</v>
      </c>
      <c r="I129" s="67">
        <f>H129*$G8</f>
        <v>1051.19</v>
      </c>
      <c r="J129" s="68"/>
      <c r="K129" s="68"/>
      <c r="L129" s="68"/>
    </row>
    <row r="130" spans="1:12" s="61" customFormat="1" ht="14.25">
      <c r="A130" s="106" t="s">
        <v>255</v>
      </c>
      <c r="B130" s="56" t="s">
        <v>243</v>
      </c>
      <c r="C130" s="108" t="s">
        <v>256</v>
      </c>
      <c r="D130" s="109" t="s">
        <v>210</v>
      </c>
      <c r="E130" s="111">
        <v>1</v>
      </c>
      <c r="F130" s="108">
        <v>16.01</v>
      </c>
      <c r="G130" s="67">
        <f>F130*$G8</f>
        <v>19.37</v>
      </c>
      <c r="H130" s="67">
        <f t="shared" si="5"/>
        <v>16.01</v>
      </c>
      <c r="I130" s="67">
        <f>H130*$G8</f>
        <v>19.37</v>
      </c>
      <c r="J130" s="48"/>
      <c r="K130" s="48"/>
      <c r="L130" s="48"/>
    </row>
    <row r="131" spans="1:12" s="61" customFormat="1" ht="14.25">
      <c r="A131" s="106" t="s">
        <v>257</v>
      </c>
      <c r="B131" s="77"/>
      <c r="C131" s="108" t="s">
        <v>258</v>
      </c>
      <c r="D131" s="78" t="s">
        <v>96</v>
      </c>
      <c r="E131" s="111">
        <v>1</v>
      </c>
      <c r="F131" s="108">
        <v>226.64</v>
      </c>
      <c r="G131" s="67">
        <f>F131*$G8</f>
        <v>274.23</v>
      </c>
      <c r="H131" s="67">
        <f t="shared" si="5"/>
        <v>226.64</v>
      </c>
      <c r="I131" s="67">
        <f>H131*$G8</f>
        <v>274.23</v>
      </c>
      <c r="J131" s="68"/>
      <c r="K131" s="68"/>
      <c r="L131" s="68"/>
    </row>
    <row r="132" spans="1:12" s="61" customFormat="1" ht="14.25">
      <c r="A132" s="106" t="s">
        <v>259</v>
      </c>
      <c r="B132" s="77"/>
      <c r="C132" s="108" t="s">
        <v>260</v>
      </c>
      <c r="D132" s="78" t="s">
        <v>96</v>
      </c>
      <c r="E132" s="111">
        <v>2</v>
      </c>
      <c r="F132" s="108">
        <v>23.91</v>
      </c>
      <c r="G132" s="67">
        <f>F132*$G8</f>
        <v>28.93</v>
      </c>
      <c r="H132" s="67">
        <f t="shared" si="5"/>
        <v>47.82</v>
      </c>
      <c r="I132" s="67">
        <f>H132*$G8</f>
        <v>57.86</v>
      </c>
      <c r="J132" s="68"/>
      <c r="K132" s="68"/>
      <c r="L132" s="68"/>
    </row>
    <row r="133" spans="1:12" s="61" customFormat="1" ht="14.25">
      <c r="A133" s="106" t="s">
        <v>261</v>
      </c>
      <c r="B133" s="77"/>
      <c r="C133" s="108" t="s">
        <v>262</v>
      </c>
      <c r="D133" s="78" t="s">
        <v>96</v>
      </c>
      <c r="E133" s="111">
        <v>3</v>
      </c>
      <c r="F133" s="108">
        <v>71.47</v>
      </c>
      <c r="G133" s="67">
        <f>F133*$G8</f>
        <v>86.48</v>
      </c>
      <c r="H133" s="67">
        <f t="shared" si="5"/>
        <v>214.41</v>
      </c>
      <c r="I133" s="67">
        <f>H133*$G8</f>
        <v>259.44</v>
      </c>
      <c r="J133" s="68"/>
      <c r="K133" s="68"/>
      <c r="L133" s="68"/>
    </row>
    <row r="134" spans="1:12" s="61" customFormat="1" ht="14.25">
      <c r="A134" s="106" t="s">
        <v>263</v>
      </c>
      <c r="B134" s="77"/>
      <c r="C134" s="108" t="s">
        <v>264</v>
      </c>
      <c r="D134" s="78" t="s">
        <v>96</v>
      </c>
      <c r="E134" s="111">
        <v>1</v>
      </c>
      <c r="F134" s="108">
        <v>102.67</v>
      </c>
      <c r="G134" s="67">
        <f>F134*$G8</f>
        <v>124.23</v>
      </c>
      <c r="H134" s="67">
        <f t="shared" si="5"/>
        <v>102.67</v>
      </c>
      <c r="I134" s="67">
        <f>H134*$G8</f>
        <v>124.23</v>
      </c>
      <c r="J134" s="68"/>
      <c r="K134" s="68"/>
      <c r="L134" s="68"/>
    </row>
    <row r="135" spans="1:12" s="61" customFormat="1" ht="14.25">
      <c r="A135" s="106" t="s">
        <v>265</v>
      </c>
      <c r="B135" s="77"/>
      <c r="C135" s="108" t="s">
        <v>266</v>
      </c>
      <c r="D135" s="78" t="s">
        <v>267</v>
      </c>
      <c r="E135" s="111">
        <v>1</v>
      </c>
      <c r="F135" s="108">
        <v>475.2</v>
      </c>
      <c r="G135" s="67">
        <f>F135*$G8</f>
        <v>574.99</v>
      </c>
      <c r="H135" s="67">
        <f t="shared" si="5"/>
        <v>475.2</v>
      </c>
      <c r="I135" s="67">
        <f>H135*$G8</f>
        <v>574.99</v>
      </c>
      <c r="J135" s="68"/>
      <c r="K135" s="68"/>
      <c r="L135" s="68"/>
    </row>
    <row r="136" spans="1:12" s="61" customFormat="1" ht="14.25">
      <c r="A136" s="106" t="s">
        <v>268</v>
      </c>
      <c r="B136" s="77"/>
      <c r="C136" s="108" t="s">
        <v>269</v>
      </c>
      <c r="D136" s="78" t="s">
        <v>96</v>
      </c>
      <c r="E136" s="111">
        <v>1</v>
      </c>
      <c r="F136" s="108">
        <v>278.02</v>
      </c>
      <c r="G136" s="67">
        <f>F136*$G8</f>
        <v>336.4</v>
      </c>
      <c r="H136" s="67">
        <f t="shared" si="5"/>
        <v>278.02</v>
      </c>
      <c r="I136" s="67">
        <f>H136*$G8</f>
        <v>336.4</v>
      </c>
      <c r="J136" s="68"/>
      <c r="K136" s="68"/>
      <c r="L136" s="68"/>
    </row>
    <row r="137" spans="1:12" s="61" customFormat="1" ht="14.25">
      <c r="A137" s="106" t="s">
        <v>270</v>
      </c>
      <c r="B137" s="77"/>
      <c r="C137" s="108" t="s">
        <v>271</v>
      </c>
      <c r="D137" s="78" t="s">
        <v>267</v>
      </c>
      <c r="E137" s="111">
        <v>1</v>
      </c>
      <c r="F137" s="108">
        <v>475.2</v>
      </c>
      <c r="G137" s="67">
        <f>F137*$G8</f>
        <v>574.99</v>
      </c>
      <c r="H137" s="67">
        <f t="shared" si="5"/>
        <v>475.2</v>
      </c>
      <c r="I137" s="67">
        <f>H137*$G8</f>
        <v>574.99</v>
      </c>
      <c r="J137" s="68"/>
      <c r="K137" s="68"/>
      <c r="L137" s="68"/>
    </row>
    <row r="138" spans="1:12" s="61" customFormat="1" ht="14.25">
      <c r="A138" s="106" t="s">
        <v>272</v>
      </c>
      <c r="B138" s="77"/>
      <c r="C138" s="108" t="s">
        <v>273</v>
      </c>
      <c r="D138" s="78" t="s">
        <v>55</v>
      </c>
      <c r="E138" s="111">
        <v>176</v>
      </c>
      <c r="F138" s="108">
        <v>28.39</v>
      </c>
      <c r="G138" s="67">
        <f>F138*$G8</f>
        <v>34.35</v>
      </c>
      <c r="H138" s="67">
        <f t="shared" si="5"/>
        <v>4996.64</v>
      </c>
      <c r="I138" s="67">
        <f>H138*$G8</f>
        <v>6045.93</v>
      </c>
      <c r="J138" s="68"/>
      <c r="K138" s="68"/>
      <c r="L138" s="68"/>
    </row>
    <row r="139" spans="1:12" s="61" customFormat="1" ht="14.25">
      <c r="A139" s="106" t="s">
        <v>274</v>
      </c>
      <c r="B139" s="77"/>
      <c r="C139" s="108" t="s">
        <v>275</v>
      </c>
      <c r="D139" s="78" t="s">
        <v>96</v>
      </c>
      <c r="E139" s="111">
        <v>33</v>
      </c>
      <c r="F139" s="108">
        <v>22.27</v>
      </c>
      <c r="G139" s="67">
        <f>F139*$G8</f>
        <v>26.95</v>
      </c>
      <c r="H139" s="67">
        <f t="shared" si="5"/>
        <v>734.91</v>
      </c>
      <c r="I139" s="67">
        <f>H139*$G8</f>
        <v>889.24</v>
      </c>
      <c r="J139" s="68"/>
      <c r="K139" s="68"/>
      <c r="L139" s="68"/>
    </row>
    <row r="140" spans="1:12" s="61" customFormat="1" ht="14.25">
      <c r="A140" s="106" t="s">
        <v>276</v>
      </c>
      <c r="B140" s="56" t="s">
        <v>243</v>
      </c>
      <c r="C140" s="119" t="s">
        <v>277</v>
      </c>
      <c r="D140" s="78" t="s">
        <v>96</v>
      </c>
      <c r="E140" s="111">
        <v>2</v>
      </c>
      <c r="F140" s="108">
        <v>35.27</v>
      </c>
      <c r="G140" s="67">
        <f>F140*$G8</f>
        <v>42.68</v>
      </c>
      <c r="H140" s="67">
        <f t="shared" si="5"/>
        <v>70.54</v>
      </c>
      <c r="I140" s="67">
        <f>H140*$G8</f>
        <v>85.35</v>
      </c>
      <c r="J140" s="48"/>
      <c r="K140" s="48"/>
      <c r="L140" s="48"/>
    </row>
    <row r="141" spans="1:12" s="61" customFormat="1" ht="16.5" customHeight="1">
      <c r="A141" s="106" t="s">
        <v>278</v>
      </c>
      <c r="B141" s="70"/>
      <c r="C141" s="108" t="s">
        <v>279</v>
      </c>
      <c r="D141" s="120" t="s">
        <v>55</v>
      </c>
      <c r="E141" s="111">
        <v>352</v>
      </c>
      <c r="F141" s="108">
        <v>3.06</v>
      </c>
      <c r="G141" s="67">
        <f>F141*$G8</f>
        <v>3.7</v>
      </c>
      <c r="H141" s="67">
        <f t="shared" si="5"/>
        <v>1077.1200000000001</v>
      </c>
      <c r="I141" s="67">
        <f>H141*$G8</f>
        <v>1303.32</v>
      </c>
      <c r="J141" s="68"/>
      <c r="K141" s="68"/>
      <c r="L141" s="68"/>
    </row>
    <row r="142" spans="1:12" s="61" customFormat="1" ht="14.25">
      <c r="A142" s="106" t="s">
        <v>280</v>
      </c>
      <c r="B142" s="70"/>
      <c r="C142" s="108" t="s">
        <v>281</v>
      </c>
      <c r="D142" s="120" t="s">
        <v>55</v>
      </c>
      <c r="E142" s="111">
        <v>704</v>
      </c>
      <c r="F142" s="108">
        <v>4.22</v>
      </c>
      <c r="G142" s="67">
        <f>F142*$G8</f>
        <v>5.11</v>
      </c>
      <c r="H142" s="67">
        <f t="shared" si="5"/>
        <v>2970.8799999999997</v>
      </c>
      <c r="I142" s="67">
        <f>H142*$G8</f>
        <v>3594.76</v>
      </c>
      <c r="J142" s="68"/>
      <c r="K142" s="68"/>
      <c r="L142" s="68"/>
    </row>
    <row r="143" spans="1:12" s="61" customFormat="1" ht="14.25">
      <c r="A143" s="106" t="s">
        <v>282</v>
      </c>
      <c r="B143" s="70"/>
      <c r="C143" s="108" t="s">
        <v>283</v>
      </c>
      <c r="D143" s="120" t="s">
        <v>55</v>
      </c>
      <c r="E143" s="111">
        <v>340</v>
      </c>
      <c r="F143" s="108">
        <v>5.87</v>
      </c>
      <c r="G143" s="67">
        <f>F143*$G8</f>
        <v>7.1</v>
      </c>
      <c r="H143" s="67">
        <f t="shared" si="5"/>
        <v>1995.8</v>
      </c>
      <c r="I143" s="67">
        <f>H143*$G8</f>
        <v>2414.92</v>
      </c>
      <c r="J143" s="68"/>
      <c r="K143" s="68"/>
      <c r="L143" s="68"/>
    </row>
    <row r="144" spans="1:12" s="61" customFormat="1" ht="14.25">
      <c r="A144" s="106" t="s">
        <v>284</v>
      </c>
      <c r="B144" s="70"/>
      <c r="C144" s="108" t="s">
        <v>285</v>
      </c>
      <c r="D144" s="120" t="s">
        <v>55</v>
      </c>
      <c r="E144" s="111">
        <v>16</v>
      </c>
      <c r="F144" s="108">
        <v>6.67</v>
      </c>
      <c r="G144" s="67">
        <f>F144*$G8</f>
        <v>8.07</v>
      </c>
      <c r="H144" s="67">
        <f t="shared" si="5"/>
        <v>106.72</v>
      </c>
      <c r="I144" s="67">
        <f>H144*$G8</f>
        <v>129.13</v>
      </c>
      <c r="J144" s="68"/>
      <c r="K144" s="68"/>
      <c r="L144" s="68"/>
    </row>
    <row r="145" spans="1:12" s="61" customFormat="1" ht="14.25">
      <c r="A145" s="106" t="s">
        <v>286</v>
      </c>
      <c r="B145" s="70"/>
      <c r="C145" s="108" t="s">
        <v>287</v>
      </c>
      <c r="D145" s="120" t="s">
        <v>55</v>
      </c>
      <c r="E145" s="111">
        <v>50</v>
      </c>
      <c r="F145" s="108">
        <v>1.47</v>
      </c>
      <c r="G145" s="67">
        <f>F145*$G8</f>
        <v>1.78</v>
      </c>
      <c r="H145" s="67">
        <f t="shared" si="5"/>
        <v>73.5</v>
      </c>
      <c r="I145" s="67">
        <f>H145*$G8</f>
        <v>88.94</v>
      </c>
      <c r="J145" s="68"/>
      <c r="K145" s="68"/>
      <c r="L145" s="68"/>
    </row>
    <row r="146" spans="1:12" s="61" customFormat="1" ht="14.25">
      <c r="A146" s="106" t="s">
        <v>288</v>
      </c>
      <c r="B146" s="70"/>
      <c r="C146" s="108" t="s">
        <v>289</v>
      </c>
      <c r="D146" s="120" t="s">
        <v>267</v>
      </c>
      <c r="E146" s="111">
        <v>1</v>
      </c>
      <c r="F146" s="108">
        <v>475.2</v>
      </c>
      <c r="G146" s="67">
        <f>F146*$G8</f>
        <v>574.99</v>
      </c>
      <c r="H146" s="67">
        <f t="shared" si="5"/>
        <v>475.2</v>
      </c>
      <c r="I146" s="67">
        <f>H146*$G8</f>
        <v>574.99</v>
      </c>
      <c r="J146" s="68"/>
      <c r="K146" s="68"/>
      <c r="L146" s="68"/>
    </row>
    <row r="147" spans="1:12" s="61" customFormat="1" ht="14.25">
      <c r="A147" s="106" t="s">
        <v>290</v>
      </c>
      <c r="B147" s="70"/>
      <c r="C147" s="108" t="s">
        <v>291</v>
      </c>
      <c r="D147" s="120" t="s">
        <v>210</v>
      </c>
      <c r="E147" s="111">
        <v>1</v>
      </c>
      <c r="F147" s="108">
        <v>147.06</v>
      </c>
      <c r="G147" s="67">
        <f>F147*$G8</f>
        <v>177.94</v>
      </c>
      <c r="H147" s="67">
        <f t="shared" si="5"/>
        <v>147.06</v>
      </c>
      <c r="I147" s="67">
        <f>H147*$G8</f>
        <v>177.94</v>
      </c>
      <c r="J147" s="68"/>
      <c r="K147" s="68"/>
      <c r="L147" s="68"/>
    </row>
    <row r="148" spans="1:12" s="61" customFormat="1" ht="14.25">
      <c r="A148" s="106" t="s">
        <v>292</v>
      </c>
      <c r="B148" s="70"/>
      <c r="C148" s="108" t="s">
        <v>293</v>
      </c>
      <c r="D148" s="120" t="s">
        <v>210</v>
      </c>
      <c r="E148" s="111">
        <v>20</v>
      </c>
      <c r="F148" s="108">
        <v>148.83</v>
      </c>
      <c r="G148" s="67">
        <f>F148*$G8</f>
        <v>180.08</v>
      </c>
      <c r="H148" s="67">
        <f t="shared" si="5"/>
        <v>2976.6000000000004</v>
      </c>
      <c r="I148" s="67">
        <f>H148*$G8</f>
        <v>3601.69</v>
      </c>
      <c r="J148" s="68"/>
      <c r="K148" s="68"/>
      <c r="L148" s="68"/>
    </row>
    <row r="149" spans="1:12" s="61" customFormat="1" ht="14.25">
      <c r="A149" s="106" t="s">
        <v>294</v>
      </c>
      <c r="B149" s="70"/>
      <c r="C149" s="108" t="s">
        <v>295</v>
      </c>
      <c r="D149" s="120" t="s">
        <v>210</v>
      </c>
      <c r="E149" s="111">
        <v>1</v>
      </c>
      <c r="F149" s="108">
        <v>161.93</v>
      </c>
      <c r="G149" s="67">
        <f>F149*$G8</f>
        <v>195.94</v>
      </c>
      <c r="H149" s="67">
        <f t="shared" si="5"/>
        <v>161.93</v>
      </c>
      <c r="I149" s="67">
        <f>H149*$G8</f>
        <v>195.94</v>
      </c>
      <c r="J149" s="68"/>
      <c r="K149" s="68"/>
      <c r="L149" s="68"/>
    </row>
    <row r="150" spans="1:12" s="61" customFormat="1" ht="14.25">
      <c r="A150" s="106" t="s">
        <v>296</v>
      </c>
      <c r="B150" s="70"/>
      <c r="C150" s="108" t="s">
        <v>297</v>
      </c>
      <c r="D150" s="120" t="s">
        <v>210</v>
      </c>
      <c r="E150" s="111">
        <v>2</v>
      </c>
      <c r="F150" s="108">
        <v>216.2</v>
      </c>
      <c r="G150" s="67">
        <f>F150*$G8</f>
        <v>261.6</v>
      </c>
      <c r="H150" s="67">
        <f t="shared" si="5"/>
        <v>432.4</v>
      </c>
      <c r="I150" s="67">
        <f>H150*$G8</f>
        <v>523.2</v>
      </c>
      <c r="J150" s="68"/>
      <c r="K150" s="68"/>
      <c r="L150" s="68"/>
    </row>
    <row r="151" spans="1:12" s="61" customFormat="1" ht="14.25">
      <c r="A151" s="106" t="s">
        <v>298</v>
      </c>
      <c r="B151" s="70"/>
      <c r="C151" s="108" t="s">
        <v>299</v>
      </c>
      <c r="D151" s="120" t="s">
        <v>210</v>
      </c>
      <c r="E151" s="111">
        <v>4</v>
      </c>
      <c r="F151" s="108">
        <v>163.99</v>
      </c>
      <c r="G151" s="67">
        <f>F151*$G8</f>
        <v>198.43</v>
      </c>
      <c r="H151" s="67">
        <f t="shared" si="5"/>
        <v>655.96</v>
      </c>
      <c r="I151" s="67">
        <f>H151*$G8</f>
        <v>793.71</v>
      </c>
      <c r="J151" s="68"/>
      <c r="K151" s="68"/>
      <c r="L151" s="68"/>
    </row>
    <row r="152" spans="1:12" s="61" customFormat="1" ht="14.25">
      <c r="A152" s="106" t="s">
        <v>300</v>
      </c>
      <c r="B152" s="70"/>
      <c r="C152" s="108" t="s">
        <v>301</v>
      </c>
      <c r="D152" s="120" t="s">
        <v>210</v>
      </c>
      <c r="E152" s="111">
        <v>13</v>
      </c>
      <c r="F152" s="108">
        <v>129.58</v>
      </c>
      <c r="G152" s="67">
        <f>F152*$G8</f>
        <v>156.79</v>
      </c>
      <c r="H152" s="67">
        <f t="shared" si="5"/>
        <v>1684.5400000000002</v>
      </c>
      <c r="I152" s="67">
        <f>H152*$G8</f>
        <v>2038.29</v>
      </c>
      <c r="J152" s="68"/>
      <c r="K152" s="68"/>
      <c r="L152" s="68"/>
    </row>
    <row r="153" spans="1:12" s="61" customFormat="1" ht="14.25">
      <c r="A153" s="106" t="s">
        <v>302</v>
      </c>
      <c r="B153" s="70"/>
      <c r="C153" s="108" t="s">
        <v>303</v>
      </c>
      <c r="D153" s="120" t="s">
        <v>267</v>
      </c>
      <c r="E153" s="111">
        <v>1</v>
      </c>
      <c r="F153" s="108">
        <v>475.2</v>
      </c>
      <c r="G153" s="67">
        <f>F153*$G8</f>
        <v>574.99</v>
      </c>
      <c r="H153" s="67">
        <f t="shared" si="5"/>
        <v>475.2</v>
      </c>
      <c r="I153" s="67">
        <f>H153*$G8</f>
        <v>574.99</v>
      </c>
      <c r="J153" s="68"/>
      <c r="K153" s="68"/>
      <c r="L153" s="68"/>
    </row>
    <row r="154" spans="1:12" s="61" customFormat="1" ht="14.25">
      <c r="A154" s="106" t="s">
        <v>304</v>
      </c>
      <c r="B154" s="70"/>
      <c r="C154" s="108" t="s">
        <v>305</v>
      </c>
      <c r="D154" s="120" t="s">
        <v>210</v>
      </c>
      <c r="E154" s="111">
        <v>6</v>
      </c>
      <c r="F154" s="108">
        <v>263.54</v>
      </c>
      <c r="G154" s="67">
        <f>F154*$G8</f>
        <v>318.88</v>
      </c>
      <c r="H154" s="67">
        <f t="shared" si="5"/>
        <v>1581.2400000000002</v>
      </c>
      <c r="I154" s="67">
        <f>H154*$G8</f>
        <v>1913.3</v>
      </c>
      <c r="J154" s="68"/>
      <c r="K154" s="68"/>
      <c r="L154" s="68"/>
    </row>
    <row r="155" spans="1:12" s="61" customFormat="1" ht="14.25">
      <c r="A155" s="106" t="s">
        <v>306</v>
      </c>
      <c r="B155" s="70"/>
      <c r="C155" s="108" t="s">
        <v>307</v>
      </c>
      <c r="D155" s="120" t="s">
        <v>210</v>
      </c>
      <c r="E155" s="111">
        <v>5</v>
      </c>
      <c r="F155" s="108">
        <v>164.27</v>
      </c>
      <c r="G155" s="67">
        <f>F155*$G8</f>
        <v>198.77</v>
      </c>
      <c r="H155" s="67">
        <f t="shared" si="5"/>
        <v>821.35</v>
      </c>
      <c r="I155" s="67">
        <f>H155*$G8</f>
        <v>993.83</v>
      </c>
      <c r="J155" s="68"/>
      <c r="K155" s="68"/>
      <c r="L155" s="68"/>
    </row>
    <row r="156" spans="1:12" s="61" customFormat="1" ht="14.25">
      <c r="A156" s="106" t="s">
        <v>308</v>
      </c>
      <c r="B156" s="56" t="s">
        <v>243</v>
      </c>
      <c r="C156" s="108" t="s">
        <v>309</v>
      </c>
      <c r="D156" s="120" t="s">
        <v>210</v>
      </c>
      <c r="E156" s="111">
        <v>4</v>
      </c>
      <c r="F156" s="121">
        <v>313.21</v>
      </c>
      <c r="G156" s="67">
        <f>F156*$G8</f>
        <v>378.98</v>
      </c>
      <c r="H156" s="67">
        <f t="shared" si="5"/>
        <v>1252.84</v>
      </c>
      <c r="I156" s="67">
        <f>H156*$G8</f>
        <v>1515.94</v>
      </c>
      <c r="J156" s="48"/>
      <c r="K156" s="48"/>
      <c r="L156" s="48"/>
    </row>
    <row r="157" spans="1:12" s="61" customFormat="1" ht="14.25">
      <c r="A157" s="106" t="s">
        <v>310</v>
      </c>
      <c r="B157" s="77"/>
      <c r="C157" s="108" t="s">
        <v>311</v>
      </c>
      <c r="D157" s="122" t="s">
        <v>210</v>
      </c>
      <c r="E157" s="111">
        <v>5</v>
      </c>
      <c r="F157" s="108">
        <v>2248.62</v>
      </c>
      <c r="G157" s="67">
        <f>F157*$G8</f>
        <v>2720.83</v>
      </c>
      <c r="H157" s="67">
        <f t="shared" si="5"/>
        <v>11243.099999999999</v>
      </c>
      <c r="I157" s="67">
        <f>H157*$G8</f>
        <v>13604.15</v>
      </c>
      <c r="J157" s="68"/>
      <c r="K157" s="68"/>
      <c r="L157" s="68"/>
    </row>
    <row r="158" spans="1:12" s="55" customFormat="1" ht="41.25" customHeight="1">
      <c r="A158" s="113" t="s">
        <v>312</v>
      </c>
      <c r="B158" s="77"/>
      <c r="C158" s="123" t="s">
        <v>313</v>
      </c>
      <c r="D158" s="124" t="s">
        <v>127</v>
      </c>
      <c r="E158" s="116">
        <v>1</v>
      </c>
      <c r="F158" s="125">
        <v>535.44</v>
      </c>
      <c r="G158" s="67">
        <f>F158*$G8</f>
        <v>647.88</v>
      </c>
      <c r="H158" s="67">
        <f>F158*E158</f>
        <v>535.44</v>
      </c>
      <c r="I158" s="67">
        <f>H158*$G8</f>
        <v>647.88</v>
      </c>
      <c r="J158" s="68"/>
      <c r="K158" s="68"/>
      <c r="L158" s="68"/>
    </row>
    <row r="159" spans="1:12" s="55" customFormat="1" ht="14.25">
      <c r="A159" s="106" t="s">
        <v>314</v>
      </c>
      <c r="B159" s="77"/>
      <c r="C159" s="108" t="s">
        <v>315</v>
      </c>
      <c r="D159" s="122" t="s">
        <v>267</v>
      </c>
      <c r="E159" s="111">
        <v>1</v>
      </c>
      <c r="F159" s="108">
        <v>475.2</v>
      </c>
      <c r="G159" s="67">
        <f>F159*$G8</f>
        <v>574.99</v>
      </c>
      <c r="H159" s="67">
        <f t="shared" si="5"/>
        <v>475.2</v>
      </c>
      <c r="I159" s="67">
        <f>H159*$G8</f>
        <v>574.99</v>
      </c>
      <c r="J159" s="68"/>
      <c r="K159" s="68"/>
      <c r="L159" s="68"/>
    </row>
    <row r="160" spans="1:12" s="10" customFormat="1" ht="12.75">
      <c r="A160" s="77"/>
      <c r="B160" s="77"/>
      <c r="C160" s="77"/>
      <c r="D160" s="122"/>
      <c r="E160" s="77"/>
      <c r="F160" s="66"/>
      <c r="G160" s="67"/>
      <c r="H160" s="67"/>
      <c r="I160" s="67"/>
      <c r="J160" s="68"/>
      <c r="K160" s="68"/>
      <c r="L160" s="68"/>
    </row>
    <row r="161" spans="1:12" s="10" customFormat="1" ht="12.75">
      <c r="A161" s="50" t="s">
        <v>316</v>
      </c>
      <c r="B161" s="50" t="s">
        <v>317</v>
      </c>
      <c r="C161" s="51"/>
      <c r="D161" s="52"/>
      <c r="E161" s="53"/>
      <c r="F161" s="53"/>
      <c r="G161" s="53"/>
      <c r="H161" s="54">
        <f>+H162+H186+H192+H199+H202</f>
        <v>22957.489999999998</v>
      </c>
      <c r="I161" s="54">
        <f>+I162+I186+I192+I199+I202</f>
        <v>27778.529999999995</v>
      </c>
      <c r="J161" s="48"/>
      <c r="K161" s="48"/>
      <c r="L161" s="48"/>
    </row>
    <row r="162" spans="1:12" s="10" customFormat="1" ht="12.75">
      <c r="A162" s="56" t="s">
        <v>28</v>
      </c>
      <c r="B162" s="56" t="s">
        <v>318</v>
      </c>
      <c r="C162" s="57"/>
      <c r="D162" s="58"/>
      <c r="E162" s="59"/>
      <c r="F162" s="59"/>
      <c r="G162" s="59"/>
      <c r="H162" s="60">
        <f>SUM(H163:H185)</f>
        <v>8678.08</v>
      </c>
      <c r="I162" s="60">
        <f>SUM(I163:I185)</f>
        <v>10500.470000000001</v>
      </c>
      <c r="J162" s="48"/>
      <c r="K162" s="48"/>
      <c r="L162" s="48"/>
    </row>
    <row r="163" spans="1:12" s="10" customFormat="1" ht="25.5">
      <c r="A163" s="106" t="s">
        <v>319</v>
      </c>
      <c r="B163" s="77"/>
      <c r="C163" s="77" t="s">
        <v>320</v>
      </c>
      <c r="D163" s="122" t="s">
        <v>96</v>
      </c>
      <c r="E163" s="77">
        <v>4</v>
      </c>
      <c r="F163" s="66">
        <v>499.13</v>
      </c>
      <c r="G163" s="67">
        <f>F163*$G8</f>
        <v>603.95</v>
      </c>
      <c r="H163" s="67">
        <f>F163*E163</f>
        <v>1996.52</v>
      </c>
      <c r="I163" s="67">
        <f>H163*$G8</f>
        <v>2415.79</v>
      </c>
      <c r="J163" s="68"/>
      <c r="K163" s="68"/>
      <c r="L163" s="68"/>
    </row>
    <row r="164" spans="1:12" s="10" customFormat="1" ht="25.5">
      <c r="A164" s="77" t="s">
        <v>321</v>
      </c>
      <c r="B164" s="77"/>
      <c r="C164" s="77" t="s">
        <v>322</v>
      </c>
      <c r="D164" s="122" t="s">
        <v>127</v>
      </c>
      <c r="E164" s="77">
        <v>1</v>
      </c>
      <c r="F164" s="66">
        <v>590.82</v>
      </c>
      <c r="G164" s="67">
        <f>F164*$G8</f>
        <v>714.89</v>
      </c>
      <c r="H164" s="67">
        <f>F164*E164</f>
        <v>590.82</v>
      </c>
      <c r="I164" s="67">
        <f>H164*$G8</f>
        <v>714.89</v>
      </c>
      <c r="J164" s="68"/>
      <c r="K164" s="68"/>
      <c r="L164" s="68"/>
    </row>
    <row r="165" spans="1:12" s="10" customFormat="1" ht="15">
      <c r="A165" s="76" t="s">
        <v>323</v>
      </c>
      <c r="B165" s="70"/>
      <c r="C165" s="85" t="s">
        <v>324</v>
      </c>
      <c r="D165" s="78" t="s">
        <v>96</v>
      </c>
      <c r="E165" s="79">
        <v>2</v>
      </c>
      <c r="F165" s="66">
        <v>90.4</v>
      </c>
      <c r="G165" s="67">
        <f>F165*$G8</f>
        <v>109.38</v>
      </c>
      <c r="H165" s="67">
        <f>F165*E165</f>
        <v>180.8</v>
      </c>
      <c r="I165" s="67">
        <f>H165*$G8</f>
        <v>218.77</v>
      </c>
      <c r="J165" s="68"/>
      <c r="K165" s="68"/>
      <c r="L165" s="68"/>
    </row>
    <row r="166" spans="1:12" s="10" customFormat="1" ht="12.75">
      <c r="A166" s="76" t="s">
        <v>325</v>
      </c>
      <c r="B166" s="70"/>
      <c r="C166" s="77" t="s">
        <v>326</v>
      </c>
      <c r="D166" s="78" t="s">
        <v>96</v>
      </c>
      <c r="E166" s="79">
        <v>5</v>
      </c>
      <c r="F166" s="66">
        <v>64.37</v>
      </c>
      <c r="G166" s="67">
        <f>F166*$G8</f>
        <v>77.89</v>
      </c>
      <c r="H166" s="67">
        <f aca="true" t="shared" si="6" ref="H166:H185">F166*E166</f>
        <v>321.85</v>
      </c>
      <c r="I166" s="67">
        <f>H166*$G8</f>
        <v>389.44</v>
      </c>
      <c r="J166" s="68"/>
      <c r="K166" s="68"/>
      <c r="L166" s="68"/>
    </row>
    <row r="167" spans="1:12" s="10" customFormat="1" ht="25.5">
      <c r="A167" s="76" t="s">
        <v>327</v>
      </c>
      <c r="B167" s="70"/>
      <c r="C167" s="77" t="s">
        <v>328</v>
      </c>
      <c r="D167" s="78" t="s">
        <v>96</v>
      </c>
      <c r="E167" s="79">
        <v>5</v>
      </c>
      <c r="F167" s="66">
        <v>47.73</v>
      </c>
      <c r="G167" s="67">
        <f>F167*$G8</f>
        <v>57.75</v>
      </c>
      <c r="H167" s="67">
        <f t="shared" si="6"/>
        <v>238.64999999999998</v>
      </c>
      <c r="I167" s="67">
        <f>H167*$G8</f>
        <v>288.77</v>
      </c>
      <c r="J167" s="95"/>
      <c r="K167" s="95"/>
      <c r="L167" s="95"/>
    </row>
    <row r="168" spans="1:12" s="10" customFormat="1" ht="25.5">
      <c r="A168" s="77" t="s">
        <v>329</v>
      </c>
      <c r="B168" s="70"/>
      <c r="C168" s="102" t="s">
        <v>330</v>
      </c>
      <c r="D168" s="82" t="s">
        <v>127</v>
      </c>
      <c r="E168" s="83">
        <v>1</v>
      </c>
      <c r="F168" s="126">
        <v>530.26</v>
      </c>
      <c r="G168" s="67">
        <f>F168*$G8</f>
        <v>641.61</v>
      </c>
      <c r="H168" s="67">
        <f t="shared" si="6"/>
        <v>530.26</v>
      </c>
      <c r="I168" s="67">
        <f>H168*$G8</f>
        <v>641.61</v>
      </c>
      <c r="J168" s="95"/>
      <c r="K168" s="95"/>
      <c r="L168" s="95"/>
    </row>
    <row r="169" spans="1:12" s="10" customFormat="1" ht="25.5">
      <c r="A169" s="77" t="s">
        <v>331</v>
      </c>
      <c r="B169" s="70"/>
      <c r="C169" s="77" t="s">
        <v>332</v>
      </c>
      <c r="D169" s="78" t="s">
        <v>127</v>
      </c>
      <c r="E169" s="83">
        <v>1</v>
      </c>
      <c r="F169" s="84">
        <v>456.43</v>
      </c>
      <c r="G169" s="67">
        <f>F169*$G8</f>
        <v>552.28</v>
      </c>
      <c r="H169" s="67">
        <f t="shared" si="6"/>
        <v>456.43</v>
      </c>
      <c r="I169" s="67">
        <f>H169*$G8</f>
        <v>552.28</v>
      </c>
      <c r="J169" s="68"/>
      <c r="K169" s="68"/>
      <c r="L169" s="68"/>
    </row>
    <row r="170" spans="1:12" s="10" customFormat="1" ht="25.5">
      <c r="A170" s="127" t="s">
        <v>333</v>
      </c>
      <c r="B170" s="128"/>
      <c r="C170" s="129" t="s">
        <v>334</v>
      </c>
      <c r="D170" s="130" t="s">
        <v>96</v>
      </c>
      <c r="E170" s="103">
        <v>4</v>
      </c>
      <c r="F170" s="66">
        <v>231.01</v>
      </c>
      <c r="G170" s="67">
        <f>F170*$G8</f>
        <v>279.52</v>
      </c>
      <c r="H170" s="67">
        <f t="shared" si="6"/>
        <v>924.04</v>
      </c>
      <c r="I170" s="67">
        <f>H170*$G8</f>
        <v>1118.09</v>
      </c>
      <c r="J170" s="68"/>
      <c r="K170" s="68"/>
      <c r="L170" s="68"/>
    </row>
    <row r="171" spans="1:12" s="10" customFormat="1" ht="12.75">
      <c r="A171" s="76" t="s">
        <v>335</v>
      </c>
      <c r="B171" s="70"/>
      <c r="C171" s="77" t="s">
        <v>336</v>
      </c>
      <c r="D171" s="78" t="s">
        <v>96</v>
      </c>
      <c r="E171" s="79">
        <v>7</v>
      </c>
      <c r="F171" s="66">
        <v>40.81</v>
      </c>
      <c r="G171" s="67">
        <f>F171*$G8</f>
        <v>49.38</v>
      </c>
      <c r="H171" s="67">
        <f t="shared" si="6"/>
        <v>285.67</v>
      </c>
      <c r="I171" s="67">
        <f>H171*$G8</f>
        <v>345.66</v>
      </c>
      <c r="J171" s="68"/>
      <c r="K171" s="68"/>
      <c r="L171" s="68"/>
    </row>
    <row r="172" spans="1:12" s="10" customFormat="1" ht="12.75">
      <c r="A172" s="76" t="s">
        <v>337</v>
      </c>
      <c r="B172" s="70"/>
      <c r="C172" s="77" t="s">
        <v>338</v>
      </c>
      <c r="D172" s="78" t="s">
        <v>96</v>
      </c>
      <c r="E172" s="79">
        <v>7</v>
      </c>
      <c r="F172" s="66">
        <v>27.86</v>
      </c>
      <c r="G172" s="67">
        <f>F172*$G8</f>
        <v>33.71</v>
      </c>
      <c r="H172" s="67">
        <f t="shared" si="6"/>
        <v>195.01999999999998</v>
      </c>
      <c r="I172" s="67">
        <f>H172*$G8</f>
        <v>235.97</v>
      </c>
      <c r="J172" s="68"/>
      <c r="K172" s="68"/>
      <c r="L172" s="68"/>
    </row>
    <row r="173" spans="1:12" s="10" customFormat="1" ht="12.75">
      <c r="A173" s="76" t="s">
        <v>339</v>
      </c>
      <c r="B173" s="70"/>
      <c r="C173" s="77" t="s">
        <v>340</v>
      </c>
      <c r="D173" s="78" t="s">
        <v>96</v>
      </c>
      <c r="E173" s="131">
        <v>12</v>
      </c>
      <c r="F173" s="66">
        <v>9.1</v>
      </c>
      <c r="G173" s="67">
        <f>F173*$G8</f>
        <v>11.01</v>
      </c>
      <c r="H173" s="67">
        <f t="shared" si="6"/>
        <v>109.19999999999999</v>
      </c>
      <c r="I173" s="67">
        <f>H173*$G8</f>
        <v>132.13</v>
      </c>
      <c r="J173" s="68"/>
      <c r="K173" s="68"/>
      <c r="L173" s="68"/>
    </row>
    <row r="174" spans="1:12" s="10" customFormat="1" ht="12.75">
      <c r="A174" s="104" t="s">
        <v>341</v>
      </c>
      <c r="B174" s="70"/>
      <c r="C174" s="77" t="s">
        <v>342</v>
      </c>
      <c r="D174" s="78" t="s">
        <v>96</v>
      </c>
      <c r="E174" s="131">
        <v>14</v>
      </c>
      <c r="F174" s="66">
        <v>23.81</v>
      </c>
      <c r="G174" s="67">
        <f>F174*$G8</f>
        <v>28.81</v>
      </c>
      <c r="H174" s="67">
        <f t="shared" si="6"/>
        <v>333.34</v>
      </c>
      <c r="I174" s="67">
        <f>H174*$G8</f>
        <v>403.34</v>
      </c>
      <c r="J174" s="68"/>
      <c r="K174" s="68"/>
      <c r="L174" s="68"/>
    </row>
    <row r="175" spans="1:12" s="10" customFormat="1" ht="15">
      <c r="A175" s="76" t="s">
        <v>343</v>
      </c>
      <c r="B175" s="70"/>
      <c r="C175" s="85" t="s">
        <v>344</v>
      </c>
      <c r="D175" s="78" t="s">
        <v>127</v>
      </c>
      <c r="E175" s="79">
        <v>1</v>
      </c>
      <c r="F175" s="66">
        <v>410.26</v>
      </c>
      <c r="G175" s="67">
        <f>F175*$G8</f>
        <v>496.41</v>
      </c>
      <c r="H175" s="67">
        <f t="shared" si="6"/>
        <v>410.26</v>
      </c>
      <c r="I175" s="67">
        <f>H175*$G8</f>
        <v>496.41</v>
      </c>
      <c r="J175" s="68"/>
      <c r="K175" s="68"/>
      <c r="L175" s="68"/>
    </row>
    <row r="176" spans="1:12" s="10" customFormat="1" ht="15">
      <c r="A176" s="76" t="s">
        <v>345</v>
      </c>
      <c r="B176" s="70"/>
      <c r="C176" s="88" t="s">
        <v>346</v>
      </c>
      <c r="D176" s="78" t="s">
        <v>347</v>
      </c>
      <c r="E176" s="79">
        <v>2</v>
      </c>
      <c r="F176" s="66">
        <v>90.73</v>
      </c>
      <c r="G176" s="67">
        <f>F176*$G8</f>
        <v>109.78</v>
      </c>
      <c r="H176" s="67">
        <f>F176*E176</f>
        <v>181.46</v>
      </c>
      <c r="I176" s="67">
        <f>H176*$G8</f>
        <v>219.57</v>
      </c>
      <c r="J176" s="68"/>
      <c r="K176" s="68"/>
      <c r="L176" s="68"/>
    </row>
    <row r="177" spans="1:12" s="10" customFormat="1" ht="12.75">
      <c r="A177" s="76" t="s">
        <v>348</v>
      </c>
      <c r="B177" s="70"/>
      <c r="C177" s="77" t="s">
        <v>349</v>
      </c>
      <c r="D177" s="78" t="s">
        <v>96</v>
      </c>
      <c r="E177" s="79">
        <v>2</v>
      </c>
      <c r="F177" s="66">
        <v>35.78</v>
      </c>
      <c r="G177" s="67">
        <f>F177*$G8</f>
        <v>43.29</v>
      </c>
      <c r="H177" s="67">
        <f t="shared" si="6"/>
        <v>71.56</v>
      </c>
      <c r="I177" s="67">
        <f>H177*$G8</f>
        <v>86.59</v>
      </c>
      <c r="J177" s="68"/>
      <c r="K177" s="68"/>
      <c r="L177" s="68"/>
    </row>
    <row r="178" spans="1:12" s="61" customFormat="1" ht="25.5">
      <c r="A178" s="81" t="s">
        <v>350</v>
      </c>
      <c r="B178" s="70"/>
      <c r="C178" s="77" t="s">
        <v>351</v>
      </c>
      <c r="D178" s="82" t="s">
        <v>68</v>
      </c>
      <c r="E178" s="83">
        <v>27</v>
      </c>
      <c r="F178" s="84">
        <v>15.33</v>
      </c>
      <c r="G178" s="67">
        <f>F178*$G8</f>
        <v>18.55</v>
      </c>
      <c r="H178" s="67">
        <f t="shared" si="6"/>
        <v>413.91</v>
      </c>
      <c r="I178" s="67">
        <f>H178*$G8</f>
        <v>500.83</v>
      </c>
      <c r="J178" s="68"/>
      <c r="K178" s="68"/>
      <c r="L178" s="68"/>
    </row>
    <row r="179" spans="1:12" s="10" customFormat="1" ht="27.75" customHeight="1">
      <c r="A179" s="132" t="s">
        <v>352</v>
      </c>
      <c r="B179" s="133"/>
      <c r="C179" s="96" t="s">
        <v>353</v>
      </c>
      <c r="D179" s="134" t="s">
        <v>96</v>
      </c>
      <c r="E179" s="135">
        <v>1</v>
      </c>
      <c r="F179" s="84">
        <v>52.19</v>
      </c>
      <c r="G179" s="67">
        <f>F179*$G8</f>
        <v>63.15</v>
      </c>
      <c r="H179" s="67">
        <f>F179*E179</f>
        <v>52.19</v>
      </c>
      <c r="I179" s="67">
        <f>H179*$G8</f>
        <v>63.15</v>
      </c>
      <c r="J179" s="68"/>
      <c r="K179" s="68"/>
      <c r="L179" s="68"/>
    </row>
    <row r="180" spans="1:12" s="10" customFormat="1" ht="27.75" customHeight="1">
      <c r="A180" s="132" t="s">
        <v>354</v>
      </c>
      <c r="B180" s="133"/>
      <c r="C180" s="94" t="s">
        <v>355</v>
      </c>
      <c r="D180" s="134" t="s">
        <v>96</v>
      </c>
      <c r="E180" s="135">
        <v>6</v>
      </c>
      <c r="F180" s="84">
        <v>52.07</v>
      </c>
      <c r="G180" s="67">
        <f>F180*$G8</f>
        <v>63</v>
      </c>
      <c r="H180" s="67">
        <f t="shared" si="6"/>
        <v>312.42</v>
      </c>
      <c r="I180" s="67">
        <f>H180*$G8</f>
        <v>378.03</v>
      </c>
      <c r="J180" s="68"/>
      <c r="K180" s="68"/>
      <c r="L180" s="68"/>
    </row>
    <row r="181" spans="1:12" s="10" customFormat="1" ht="27.75" customHeight="1">
      <c r="A181" s="132" t="s">
        <v>356</v>
      </c>
      <c r="B181" s="133"/>
      <c r="C181" s="96" t="s">
        <v>357</v>
      </c>
      <c r="D181" s="134" t="s">
        <v>96</v>
      </c>
      <c r="E181" s="135">
        <v>2</v>
      </c>
      <c r="F181" s="84">
        <v>75.24</v>
      </c>
      <c r="G181" s="67">
        <f>F181*$G8</f>
        <v>91.04</v>
      </c>
      <c r="H181" s="67">
        <f>F181*E181</f>
        <v>150.48</v>
      </c>
      <c r="I181" s="67">
        <f>H181*$G8</f>
        <v>182.08</v>
      </c>
      <c r="J181" s="68"/>
      <c r="K181" s="68"/>
      <c r="L181" s="68"/>
    </row>
    <row r="182" spans="1:12" s="10" customFormat="1" ht="27.75" customHeight="1">
      <c r="A182" s="132" t="s">
        <v>358</v>
      </c>
      <c r="B182" s="133"/>
      <c r="C182" s="136" t="s">
        <v>359</v>
      </c>
      <c r="D182" s="134" t="s">
        <v>96</v>
      </c>
      <c r="E182" s="135">
        <v>5</v>
      </c>
      <c r="F182" s="84">
        <v>39.25</v>
      </c>
      <c r="G182" s="67">
        <f>F182*$G8</f>
        <v>47.49</v>
      </c>
      <c r="H182" s="67">
        <f>F182*E182</f>
        <v>196.25</v>
      </c>
      <c r="I182" s="67">
        <f>H182*$G8</f>
        <v>237.46</v>
      </c>
      <c r="J182" s="68"/>
      <c r="K182" s="68"/>
      <c r="L182" s="68"/>
    </row>
    <row r="183" spans="1:12" s="10" customFormat="1" ht="27.75" customHeight="1">
      <c r="A183" s="132" t="s">
        <v>358</v>
      </c>
      <c r="B183" s="133"/>
      <c r="C183" s="136" t="s">
        <v>359</v>
      </c>
      <c r="D183" s="134" t="s">
        <v>96</v>
      </c>
      <c r="E183" s="135">
        <v>5</v>
      </c>
      <c r="F183" s="84">
        <v>39.25</v>
      </c>
      <c r="G183" s="67">
        <f>F183*$G8</f>
        <v>47.49</v>
      </c>
      <c r="H183" s="67">
        <f t="shared" si="6"/>
        <v>196.25</v>
      </c>
      <c r="I183" s="67">
        <f>H183*$G8</f>
        <v>237.46</v>
      </c>
      <c r="J183" s="68"/>
      <c r="K183" s="68"/>
      <c r="L183" s="68"/>
    </row>
    <row r="184" spans="1:12" s="10" customFormat="1" ht="37.5" customHeight="1">
      <c r="A184" s="92" t="s">
        <v>360</v>
      </c>
      <c r="B184" s="133"/>
      <c r="C184" s="137" t="s">
        <v>361</v>
      </c>
      <c r="D184" s="134" t="s">
        <v>127</v>
      </c>
      <c r="E184" s="135">
        <v>2</v>
      </c>
      <c r="F184" s="84">
        <v>96.99</v>
      </c>
      <c r="G184" s="67">
        <f>F184*$G8</f>
        <v>117.36</v>
      </c>
      <c r="H184" s="67">
        <f>F184*E184</f>
        <v>193.98</v>
      </c>
      <c r="I184" s="67">
        <f>H184*$G8</f>
        <v>234.72</v>
      </c>
      <c r="J184" s="68"/>
      <c r="K184" s="68"/>
      <c r="L184" s="68"/>
    </row>
    <row r="185" spans="1:12" s="10" customFormat="1" ht="37.5" customHeight="1">
      <c r="A185" s="92" t="s">
        <v>362</v>
      </c>
      <c r="B185" s="133"/>
      <c r="C185" s="136" t="s">
        <v>363</v>
      </c>
      <c r="D185" s="134" t="s">
        <v>127</v>
      </c>
      <c r="E185" s="135">
        <v>1</v>
      </c>
      <c r="F185" s="84">
        <v>336.72</v>
      </c>
      <c r="G185" s="67">
        <f>F185*$G8</f>
        <v>407.43</v>
      </c>
      <c r="H185" s="67">
        <f t="shared" si="6"/>
        <v>336.72</v>
      </c>
      <c r="I185" s="67">
        <f>H185*$G8</f>
        <v>407.43</v>
      </c>
      <c r="J185" s="68"/>
      <c r="K185" s="68"/>
      <c r="L185" s="68"/>
    </row>
    <row r="186" spans="1:12" s="10" customFormat="1" ht="12.75">
      <c r="A186" s="56" t="s">
        <v>33</v>
      </c>
      <c r="B186" s="56" t="s">
        <v>364</v>
      </c>
      <c r="C186" s="57"/>
      <c r="D186" s="58"/>
      <c r="E186" s="59" t="s">
        <v>205</v>
      </c>
      <c r="F186" s="59"/>
      <c r="G186" s="59" t="s">
        <v>205</v>
      </c>
      <c r="H186" s="60">
        <f>SUM(H187:H191)</f>
        <v>3546.92</v>
      </c>
      <c r="I186" s="60">
        <f>SUM(I187:I191)</f>
        <v>4291.77</v>
      </c>
      <c r="J186" s="48"/>
      <c r="K186" s="48"/>
      <c r="L186" s="48"/>
    </row>
    <row r="187" spans="1:12" s="10" customFormat="1" ht="25.5">
      <c r="A187" s="76" t="s">
        <v>365</v>
      </c>
      <c r="B187" s="70"/>
      <c r="C187" s="77" t="s">
        <v>366</v>
      </c>
      <c r="D187" s="78" t="s">
        <v>55</v>
      </c>
      <c r="E187" s="131">
        <v>70</v>
      </c>
      <c r="F187" s="66">
        <v>23.37</v>
      </c>
      <c r="G187" s="67">
        <f>F187*$G8</f>
        <v>28.28</v>
      </c>
      <c r="H187" s="67">
        <f>F187*E187</f>
        <v>1635.9</v>
      </c>
      <c r="I187" s="67">
        <f>H187*$G8</f>
        <v>1979.44</v>
      </c>
      <c r="J187" s="68"/>
      <c r="K187" s="68"/>
      <c r="L187" s="68"/>
    </row>
    <row r="188" spans="1:12" s="10" customFormat="1" ht="12.75">
      <c r="A188" s="76" t="s">
        <v>367</v>
      </c>
      <c r="B188" s="70"/>
      <c r="C188" s="77" t="s">
        <v>368</v>
      </c>
      <c r="D188" s="78" t="s">
        <v>55</v>
      </c>
      <c r="E188" s="79">
        <v>40</v>
      </c>
      <c r="F188" s="66">
        <v>28.76</v>
      </c>
      <c r="G188" s="67">
        <f>F188*$G8</f>
        <v>34.8</v>
      </c>
      <c r="H188" s="67">
        <f>F188*E188</f>
        <v>1150.4</v>
      </c>
      <c r="I188" s="67">
        <f>H188*$G8</f>
        <v>1391.98</v>
      </c>
      <c r="J188" s="68"/>
      <c r="K188" s="68"/>
      <c r="L188" s="68"/>
    </row>
    <row r="189" spans="1:12" s="10" customFormat="1" ht="25.5">
      <c r="A189" s="138" t="s">
        <v>369</v>
      </c>
      <c r="B189" s="133"/>
      <c r="C189" s="139" t="s">
        <v>370</v>
      </c>
      <c r="D189" s="140" t="s">
        <v>96</v>
      </c>
      <c r="E189" s="141">
        <v>6</v>
      </c>
      <c r="F189" s="66">
        <v>77.19</v>
      </c>
      <c r="G189" s="67">
        <f>F189*$G8</f>
        <v>93.4</v>
      </c>
      <c r="H189" s="67">
        <f>F189*E189</f>
        <v>463.14</v>
      </c>
      <c r="I189" s="67">
        <f>H189*$G8</f>
        <v>560.4</v>
      </c>
      <c r="J189" s="68"/>
      <c r="K189" s="68"/>
      <c r="L189" s="68"/>
    </row>
    <row r="190" spans="1:12" s="10" customFormat="1" ht="25.5">
      <c r="A190" s="138" t="s">
        <v>371</v>
      </c>
      <c r="B190" s="133"/>
      <c r="C190" s="139" t="s">
        <v>372</v>
      </c>
      <c r="D190" s="140" t="s">
        <v>96</v>
      </c>
      <c r="E190" s="141">
        <v>2</v>
      </c>
      <c r="F190" s="66">
        <v>78.33</v>
      </c>
      <c r="G190" s="67">
        <f>F190*$G8</f>
        <v>94.78</v>
      </c>
      <c r="H190" s="67">
        <f>F190*E190</f>
        <v>156.66</v>
      </c>
      <c r="I190" s="67">
        <f>H190*$G8</f>
        <v>189.56</v>
      </c>
      <c r="J190" s="68"/>
      <c r="K190" s="68"/>
      <c r="L190" s="68"/>
    </row>
    <row r="191" spans="1:12" s="10" customFormat="1" ht="25.5">
      <c r="A191" s="76" t="s">
        <v>373</v>
      </c>
      <c r="B191" s="70"/>
      <c r="C191" s="77" t="s">
        <v>374</v>
      </c>
      <c r="D191" s="78" t="s">
        <v>96</v>
      </c>
      <c r="E191" s="79">
        <v>2</v>
      </c>
      <c r="F191" s="66">
        <v>70.41</v>
      </c>
      <c r="G191" s="67">
        <f>F191*$G8</f>
        <v>85.2</v>
      </c>
      <c r="H191" s="67">
        <f>F191*E191</f>
        <v>140.82</v>
      </c>
      <c r="I191" s="67">
        <f>H191*$G8</f>
        <v>170.39</v>
      </c>
      <c r="J191" s="68"/>
      <c r="K191" s="68"/>
      <c r="L191" s="68"/>
    </row>
    <row r="192" spans="1:19" ht="12.75">
      <c r="A192" s="56" t="s">
        <v>56</v>
      </c>
      <c r="B192" s="56" t="s">
        <v>375</v>
      </c>
      <c r="C192" s="57"/>
      <c r="D192" s="58"/>
      <c r="E192" s="59"/>
      <c r="F192" s="59"/>
      <c r="G192" s="57" t="s">
        <v>205</v>
      </c>
      <c r="H192" s="60">
        <f>SUM(H193:H198)</f>
        <v>4774.159999999999</v>
      </c>
      <c r="I192" s="60">
        <f>SUM(I193:I198)</f>
        <v>5776.719999999999</v>
      </c>
      <c r="J192" s="48"/>
      <c r="K192" s="48"/>
      <c r="L192" s="48"/>
      <c r="M192"/>
      <c r="N192"/>
      <c r="O192"/>
      <c r="P192"/>
      <c r="S192"/>
    </row>
    <row r="193" spans="1:19" ht="25.5">
      <c r="A193" s="76" t="s">
        <v>376</v>
      </c>
      <c r="B193" s="70"/>
      <c r="C193" s="77" t="s">
        <v>377</v>
      </c>
      <c r="D193" s="78" t="s">
        <v>55</v>
      </c>
      <c r="E193" s="105">
        <v>20</v>
      </c>
      <c r="F193" s="66">
        <v>26.32</v>
      </c>
      <c r="G193" s="67">
        <f>F193*$G8</f>
        <v>31.85</v>
      </c>
      <c r="H193" s="67">
        <f aca="true" t="shared" si="7" ref="H193:H198">F193*E193</f>
        <v>526.4</v>
      </c>
      <c r="I193" s="67">
        <f>H193*$G8</f>
        <v>636.94</v>
      </c>
      <c r="J193" s="68"/>
      <c r="K193" s="68"/>
      <c r="L193" s="68"/>
      <c r="M193"/>
      <c r="N193"/>
      <c r="O193"/>
      <c r="P193"/>
      <c r="S193"/>
    </row>
    <row r="194" spans="1:19" ht="25.5">
      <c r="A194" s="76" t="s">
        <v>378</v>
      </c>
      <c r="B194" s="70"/>
      <c r="C194" s="77" t="s">
        <v>379</v>
      </c>
      <c r="D194" s="78" t="s">
        <v>55</v>
      </c>
      <c r="E194" s="79">
        <v>12</v>
      </c>
      <c r="F194" s="66">
        <v>32.89</v>
      </c>
      <c r="G194" s="67">
        <f>F194*$G8</f>
        <v>39.8</v>
      </c>
      <c r="H194" s="67">
        <f t="shared" si="7"/>
        <v>394.68</v>
      </c>
      <c r="I194" s="67">
        <f>H194*$G8</f>
        <v>477.56</v>
      </c>
      <c r="J194" s="68"/>
      <c r="K194" s="68"/>
      <c r="L194" s="68"/>
      <c r="M194"/>
      <c r="N194"/>
      <c r="O194"/>
      <c r="P194"/>
      <c r="S194"/>
    </row>
    <row r="195" spans="1:19" ht="25.5">
      <c r="A195" s="76" t="s">
        <v>380</v>
      </c>
      <c r="B195" s="70"/>
      <c r="C195" s="77" t="s">
        <v>381</v>
      </c>
      <c r="D195" s="78" t="s">
        <v>55</v>
      </c>
      <c r="E195" s="79">
        <v>40</v>
      </c>
      <c r="F195" s="66">
        <v>57.61</v>
      </c>
      <c r="G195" s="67">
        <f>F195*$G8</f>
        <v>69.71</v>
      </c>
      <c r="H195" s="67">
        <f t="shared" si="7"/>
        <v>2304.4</v>
      </c>
      <c r="I195" s="67">
        <f>H195*$G8</f>
        <v>2788.32</v>
      </c>
      <c r="J195" s="68"/>
      <c r="K195" s="68"/>
      <c r="L195" s="68"/>
      <c r="M195"/>
      <c r="N195"/>
      <c r="O195"/>
      <c r="P195"/>
      <c r="S195"/>
    </row>
    <row r="196" spans="1:19" ht="25.5">
      <c r="A196" s="76" t="s">
        <v>382</v>
      </c>
      <c r="B196" s="70"/>
      <c r="C196" s="77" t="s">
        <v>383</v>
      </c>
      <c r="D196" s="78" t="s">
        <v>96</v>
      </c>
      <c r="E196" s="79">
        <v>4</v>
      </c>
      <c r="F196" s="66">
        <v>73.05</v>
      </c>
      <c r="G196" s="67">
        <f>F196*$G8</f>
        <v>88.39</v>
      </c>
      <c r="H196" s="67">
        <f t="shared" si="7"/>
        <v>292.2</v>
      </c>
      <c r="I196" s="67">
        <f>H196*$G8</f>
        <v>353.56</v>
      </c>
      <c r="J196" s="68"/>
      <c r="K196" s="68"/>
      <c r="L196" s="68"/>
      <c r="M196"/>
      <c r="N196"/>
      <c r="O196"/>
      <c r="P196"/>
      <c r="S196"/>
    </row>
    <row r="197" spans="1:19" ht="25.5">
      <c r="A197" s="77" t="s">
        <v>384</v>
      </c>
      <c r="B197" s="70"/>
      <c r="C197" s="77" t="s">
        <v>385</v>
      </c>
      <c r="D197" s="78" t="s">
        <v>96</v>
      </c>
      <c r="E197" s="79">
        <v>5</v>
      </c>
      <c r="F197" s="66">
        <v>203.95</v>
      </c>
      <c r="G197" s="67">
        <f>F197*$G8</f>
        <v>246.78</v>
      </c>
      <c r="H197" s="67">
        <f t="shared" si="7"/>
        <v>1019.75</v>
      </c>
      <c r="I197" s="67">
        <f>H197*$G8</f>
        <v>1233.9</v>
      </c>
      <c r="J197" s="68"/>
      <c r="K197" s="68"/>
      <c r="L197" s="68"/>
      <c r="M197"/>
      <c r="N197"/>
      <c r="O197"/>
      <c r="P197"/>
      <c r="S197"/>
    </row>
    <row r="198" spans="1:19" ht="12.75">
      <c r="A198" s="77" t="s">
        <v>386</v>
      </c>
      <c r="B198" s="70"/>
      <c r="C198" s="77" t="s">
        <v>387</v>
      </c>
      <c r="D198" s="78" t="s">
        <v>96</v>
      </c>
      <c r="E198" s="79">
        <v>1</v>
      </c>
      <c r="F198" s="66">
        <v>236.73</v>
      </c>
      <c r="G198" s="67">
        <f>F198*$G8</f>
        <v>286.44</v>
      </c>
      <c r="H198" s="67">
        <f t="shared" si="7"/>
        <v>236.73</v>
      </c>
      <c r="I198" s="67">
        <f>H198*$G8</f>
        <v>286.44</v>
      </c>
      <c r="J198" s="68"/>
      <c r="K198" s="68"/>
      <c r="L198" s="68"/>
      <c r="M198"/>
      <c r="N198"/>
      <c r="O198"/>
      <c r="P198"/>
      <c r="S198"/>
    </row>
    <row r="199" spans="1:19" ht="12.75">
      <c r="A199" s="56" t="s">
        <v>388</v>
      </c>
      <c r="B199" s="56" t="s">
        <v>389</v>
      </c>
      <c r="C199" s="57"/>
      <c r="D199" s="58"/>
      <c r="E199" s="59"/>
      <c r="F199" s="59" t="s">
        <v>205</v>
      </c>
      <c r="G199" s="59" t="s">
        <v>205</v>
      </c>
      <c r="H199" s="60">
        <f>SUM(H200:H201)</f>
        <v>4949.639999999999</v>
      </c>
      <c r="I199" s="60">
        <f>SUM(I200:I201)</f>
        <v>5989.0599999999995</v>
      </c>
      <c r="J199" s="48"/>
      <c r="K199" s="48"/>
      <c r="L199" s="48"/>
      <c r="M199"/>
      <c r="N199"/>
      <c r="O199"/>
      <c r="P199"/>
      <c r="S199"/>
    </row>
    <row r="200" spans="1:19" ht="25.5">
      <c r="A200" s="76" t="s">
        <v>390</v>
      </c>
      <c r="B200" s="70"/>
      <c r="C200" s="77" t="s">
        <v>391</v>
      </c>
      <c r="D200" s="82" t="s">
        <v>55</v>
      </c>
      <c r="E200" s="83">
        <v>7</v>
      </c>
      <c r="F200" s="84">
        <v>70.07</v>
      </c>
      <c r="G200" s="67">
        <f>F200*$G8</f>
        <v>84.78</v>
      </c>
      <c r="H200" s="67">
        <f>F200*E200</f>
        <v>490.48999999999995</v>
      </c>
      <c r="I200" s="67">
        <f>H200*$G8</f>
        <v>593.49</v>
      </c>
      <c r="J200" s="68"/>
      <c r="K200" s="68"/>
      <c r="L200" s="68"/>
      <c r="M200"/>
      <c r="N200"/>
      <c r="O200"/>
      <c r="P200"/>
      <c r="S200"/>
    </row>
    <row r="201" spans="1:19" ht="51">
      <c r="A201" s="81" t="s">
        <v>392</v>
      </c>
      <c r="B201" s="70"/>
      <c r="C201" s="77" t="s">
        <v>393</v>
      </c>
      <c r="D201" s="82" t="s">
        <v>96</v>
      </c>
      <c r="E201" s="83">
        <v>1</v>
      </c>
      <c r="F201" s="84">
        <v>4459.15</v>
      </c>
      <c r="G201" s="67">
        <f>F201*$G8</f>
        <v>5395.57</v>
      </c>
      <c r="H201" s="67">
        <f>F201*E201</f>
        <v>4459.15</v>
      </c>
      <c r="I201" s="67">
        <f>H201*$G8</f>
        <v>5395.57</v>
      </c>
      <c r="J201" s="68"/>
      <c r="K201" s="68"/>
      <c r="L201" s="68"/>
      <c r="M201"/>
      <c r="N201"/>
      <c r="O201"/>
      <c r="P201"/>
      <c r="S201"/>
    </row>
    <row r="202" spans="1:19" ht="12.75">
      <c r="A202" s="56" t="s">
        <v>394</v>
      </c>
      <c r="B202" s="56" t="s">
        <v>395</v>
      </c>
      <c r="C202" s="57"/>
      <c r="D202" s="58"/>
      <c r="E202" s="59"/>
      <c r="F202" s="59" t="s">
        <v>205</v>
      </c>
      <c r="G202" s="59" t="s">
        <v>205</v>
      </c>
      <c r="H202" s="60">
        <f>SUM(H203:H206)</f>
        <v>1008.69</v>
      </c>
      <c r="I202" s="60">
        <f>SUM(I203:I206)</f>
        <v>1220.51</v>
      </c>
      <c r="J202" s="48"/>
      <c r="K202" s="48"/>
      <c r="L202" s="48"/>
      <c r="M202"/>
      <c r="N202"/>
      <c r="O202"/>
      <c r="P202"/>
      <c r="S202"/>
    </row>
    <row r="203" spans="1:19" ht="25.5">
      <c r="A203" s="76" t="s">
        <v>396</v>
      </c>
      <c r="B203" s="70"/>
      <c r="C203" s="77" t="s">
        <v>397</v>
      </c>
      <c r="D203" s="78" t="s">
        <v>96</v>
      </c>
      <c r="E203" s="79">
        <v>2</v>
      </c>
      <c r="F203" s="66">
        <v>111.29</v>
      </c>
      <c r="G203" s="67">
        <f>F203*$G8</f>
        <v>134.66</v>
      </c>
      <c r="H203" s="67">
        <f>F203*E203</f>
        <v>222.58</v>
      </c>
      <c r="I203" s="67">
        <f>H203*$G8</f>
        <v>269.32</v>
      </c>
      <c r="J203" s="68"/>
      <c r="K203" s="68"/>
      <c r="L203" s="68"/>
      <c r="M203"/>
      <c r="N203"/>
      <c r="O203"/>
      <c r="P203"/>
      <c r="S203"/>
    </row>
    <row r="204" spans="1:19" ht="25.5">
      <c r="A204" s="76" t="s">
        <v>398</v>
      </c>
      <c r="B204" s="70"/>
      <c r="C204" s="77" t="s">
        <v>399</v>
      </c>
      <c r="D204" s="78" t="s">
        <v>96</v>
      </c>
      <c r="E204" s="79">
        <v>4</v>
      </c>
      <c r="F204" s="66">
        <v>148.07</v>
      </c>
      <c r="G204" s="67">
        <f>F204*$G8</f>
        <v>179.16</v>
      </c>
      <c r="H204" s="67">
        <f>F204*E204</f>
        <v>592.28</v>
      </c>
      <c r="I204" s="67">
        <f>H204*$G8</f>
        <v>716.66</v>
      </c>
      <c r="J204" s="68"/>
      <c r="K204" s="68"/>
      <c r="L204" s="68"/>
      <c r="M204"/>
      <c r="N204"/>
      <c r="O204"/>
      <c r="P204"/>
      <c r="S204"/>
    </row>
    <row r="205" spans="1:12" s="61" customFormat="1" ht="25.5">
      <c r="A205" s="76" t="s">
        <v>400</v>
      </c>
      <c r="B205" s="70"/>
      <c r="C205" s="77" t="s">
        <v>401</v>
      </c>
      <c r="D205" s="78" t="s">
        <v>96</v>
      </c>
      <c r="E205" s="79">
        <v>8</v>
      </c>
      <c r="F205" s="66">
        <v>12.96</v>
      </c>
      <c r="G205" s="67">
        <f>F205*$G8</f>
        <v>15.68</v>
      </c>
      <c r="H205" s="67">
        <f>F205*E205</f>
        <v>103.68</v>
      </c>
      <c r="I205" s="67">
        <f>H205*$G8</f>
        <v>125.45</v>
      </c>
      <c r="J205" s="68"/>
      <c r="K205" s="68"/>
      <c r="L205" s="68"/>
    </row>
    <row r="206" spans="1:12" s="61" customFormat="1" ht="25.5">
      <c r="A206" s="76" t="s">
        <v>402</v>
      </c>
      <c r="B206" s="70"/>
      <c r="C206" s="77" t="s">
        <v>403</v>
      </c>
      <c r="D206" s="78" t="s">
        <v>96</v>
      </c>
      <c r="E206" s="79">
        <v>5</v>
      </c>
      <c r="F206" s="66">
        <v>18.03</v>
      </c>
      <c r="G206" s="67">
        <f>F206*$G8</f>
        <v>21.82</v>
      </c>
      <c r="H206" s="67">
        <f>F206*E206</f>
        <v>90.15</v>
      </c>
      <c r="I206" s="67">
        <f>H206*$G8</f>
        <v>109.08</v>
      </c>
      <c r="J206" s="68"/>
      <c r="K206" s="68"/>
      <c r="L206" s="68"/>
    </row>
    <row r="207" spans="1:12" s="10" customFormat="1" ht="12.75">
      <c r="A207" s="50" t="s">
        <v>404</v>
      </c>
      <c r="B207" s="50" t="s">
        <v>405</v>
      </c>
      <c r="C207" s="51"/>
      <c r="D207" s="52"/>
      <c r="E207" s="53" t="s">
        <v>205</v>
      </c>
      <c r="F207" s="53"/>
      <c r="G207" s="53"/>
      <c r="H207" s="54">
        <f>SUM(H208:H208)</f>
        <v>5377.34</v>
      </c>
      <c r="I207" s="54">
        <f>SUM(I208:I208)</f>
        <v>6506.58</v>
      </c>
      <c r="J207" s="48"/>
      <c r="K207" s="48"/>
      <c r="L207" s="48"/>
    </row>
    <row r="208" spans="1:12" s="10" customFormat="1" ht="12.75">
      <c r="A208" s="56" t="s">
        <v>406</v>
      </c>
      <c r="B208" s="56" t="s">
        <v>395</v>
      </c>
      <c r="C208" s="57" t="s">
        <v>407</v>
      </c>
      <c r="D208" s="58"/>
      <c r="E208" s="59"/>
      <c r="F208" s="59"/>
      <c r="G208" s="59"/>
      <c r="H208" s="60">
        <f>SUM(H209:H210)</f>
        <v>5377.34</v>
      </c>
      <c r="I208" s="60">
        <f>SUM(I209:I210)</f>
        <v>6506.58</v>
      </c>
      <c r="J208" s="48"/>
      <c r="K208" s="48"/>
      <c r="L208" s="48"/>
    </row>
    <row r="209" spans="1:12" s="10" customFormat="1" ht="29.25" customHeight="1">
      <c r="A209" s="142" t="s">
        <v>408</v>
      </c>
      <c r="B209" s="114"/>
      <c r="C209" s="71" t="s">
        <v>409</v>
      </c>
      <c r="D209" s="72" t="s">
        <v>38</v>
      </c>
      <c r="E209" s="87">
        <v>12</v>
      </c>
      <c r="F209" s="66">
        <v>89.18</v>
      </c>
      <c r="G209" s="67">
        <f>F209*$G8</f>
        <v>107.91</v>
      </c>
      <c r="H209" s="67">
        <f>F209*E209</f>
        <v>1070.16</v>
      </c>
      <c r="I209" s="67">
        <f>H209*$G8</f>
        <v>1294.89</v>
      </c>
      <c r="J209" s="68"/>
      <c r="K209" s="68"/>
      <c r="L209" s="68"/>
    </row>
    <row r="210" spans="1:12" s="10" customFormat="1" ht="12.75">
      <c r="A210" s="76" t="s">
        <v>410</v>
      </c>
      <c r="B210" s="70"/>
      <c r="C210" s="77" t="s">
        <v>407</v>
      </c>
      <c r="D210" s="78" t="s">
        <v>32</v>
      </c>
      <c r="E210" s="79">
        <v>394.43</v>
      </c>
      <c r="F210" s="66">
        <v>10.92</v>
      </c>
      <c r="G210" s="67">
        <f>F210*$G8</f>
        <v>13.21</v>
      </c>
      <c r="H210" s="67">
        <f>F210*E210</f>
        <v>4307.18</v>
      </c>
      <c r="I210" s="67">
        <f>H210*$G8</f>
        <v>5211.69</v>
      </c>
      <c r="J210" s="68"/>
      <c r="K210" s="68"/>
      <c r="L210" s="68"/>
    </row>
    <row r="211" spans="1:12" s="10" customFormat="1" ht="12.75">
      <c r="A211" s="50" t="s">
        <v>411</v>
      </c>
      <c r="B211" s="50" t="s">
        <v>412</v>
      </c>
      <c r="C211" s="51"/>
      <c r="D211" s="52"/>
      <c r="E211" s="53" t="s">
        <v>205</v>
      </c>
      <c r="F211" s="53"/>
      <c r="G211" s="53"/>
      <c r="H211" s="54">
        <f>+H212</f>
        <v>721.22</v>
      </c>
      <c r="I211" s="54">
        <f>+I212</f>
        <v>872.68</v>
      </c>
      <c r="J211" s="48"/>
      <c r="K211" s="48"/>
      <c r="L211" s="48"/>
    </row>
    <row r="212" spans="1:12" s="10" customFormat="1" ht="12.75">
      <c r="A212" s="56" t="s">
        <v>413</v>
      </c>
      <c r="B212" s="56" t="s">
        <v>414</v>
      </c>
      <c r="C212" s="57"/>
      <c r="D212" s="58"/>
      <c r="E212" s="59"/>
      <c r="F212" s="59"/>
      <c r="G212" s="59"/>
      <c r="H212" s="60">
        <f>SUM(H213:H214)</f>
        <v>721.22</v>
      </c>
      <c r="I212" s="60">
        <f>SUM(I213:I214)</f>
        <v>872.68</v>
      </c>
      <c r="J212" s="48"/>
      <c r="K212" s="48"/>
      <c r="L212" s="48"/>
    </row>
    <row r="213" spans="1:12" s="10" customFormat="1" ht="12.75">
      <c r="A213" s="76" t="s">
        <v>73</v>
      </c>
      <c r="B213" s="70"/>
      <c r="C213" s="77" t="s">
        <v>74</v>
      </c>
      <c r="D213" s="78" t="s">
        <v>38</v>
      </c>
      <c r="E213" s="143">
        <v>0.86</v>
      </c>
      <c r="F213" s="66">
        <v>115.68</v>
      </c>
      <c r="G213" s="67">
        <f>F213*$G8</f>
        <v>139.97</v>
      </c>
      <c r="H213" s="67">
        <f>F213*E213</f>
        <v>99.48</v>
      </c>
      <c r="I213" s="67">
        <f>H213*$G8</f>
        <v>120.37</v>
      </c>
      <c r="J213" s="68"/>
      <c r="K213" s="68"/>
      <c r="L213" s="68"/>
    </row>
    <row r="214" spans="1:12" s="10" customFormat="1" ht="16.5" customHeight="1">
      <c r="A214" s="69" t="s">
        <v>415</v>
      </c>
      <c r="B214" s="114"/>
      <c r="C214" s="71" t="s">
        <v>416</v>
      </c>
      <c r="D214" s="72" t="s">
        <v>38</v>
      </c>
      <c r="E214" s="87">
        <v>1.03</v>
      </c>
      <c r="F214" s="74">
        <v>603.63</v>
      </c>
      <c r="G214" s="75">
        <f>F214*$G8</f>
        <v>730.39</v>
      </c>
      <c r="H214" s="75">
        <f>F214*E214</f>
        <v>621.74</v>
      </c>
      <c r="I214" s="75">
        <f>H214*$G8</f>
        <v>752.31</v>
      </c>
      <c r="J214" s="68"/>
      <c r="K214" s="68"/>
      <c r="L214" s="68"/>
    </row>
    <row r="215" spans="1:12" s="10" customFormat="1" ht="12.75">
      <c r="A215" s="144"/>
      <c r="C215" s="145" t="s">
        <v>417</v>
      </c>
      <c r="D215" s="146"/>
      <c r="E215" s="147"/>
      <c r="F215" s="147"/>
      <c r="G215" s="147"/>
      <c r="H215" s="148">
        <f>SUM(H211,H207,H161,H100,H92,H86,H81,H73,H65,H62,H58,H50,H43,H41,H39,H33,H18,H9)</f>
        <v>277235.27999999997</v>
      </c>
      <c r="I215" s="148">
        <f>SUM(I211,I207,I161,I100,I92,I86,I81,I73,I65,I62,I58,I54,I43,I41,I39,I33,I18,I9)</f>
        <v>343202.74</v>
      </c>
      <c r="J215" s="48"/>
      <c r="K215" s="48"/>
      <c r="L215" s="48"/>
    </row>
    <row r="216" spans="1:12" s="10" customFormat="1" ht="12.75">
      <c r="A216" s="149"/>
      <c r="B216" s="150"/>
      <c r="C216" s="151" t="s">
        <v>418</v>
      </c>
      <c r="D216" s="152"/>
      <c r="E216" s="153"/>
      <c r="F216" s="153"/>
      <c r="G216" s="153"/>
      <c r="H216" s="154"/>
      <c r="I216" s="154">
        <v>0.2095</v>
      </c>
      <c r="J216" s="155"/>
      <c r="K216" s="155"/>
      <c r="L216" s="155"/>
    </row>
    <row r="217" spans="1:12" s="10" customFormat="1" ht="12.75">
      <c r="A217" s="156"/>
      <c r="B217" s="157"/>
      <c r="C217" s="158" t="s">
        <v>419</v>
      </c>
      <c r="D217" s="159"/>
      <c r="E217" s="160"/>
      <c r="F217" s="160"/>
      <c r="G217" s="160"/>
      <c r="H217" s="161"/>
      <c r="I217" s="161">
        <f>SUM(I211,I207,I161,I100,I92,I86,I81,I73,I65,I62,I58,I54,I43,I41,I39,I33,I18,I9)</f>
        <v>343202.74</v>
      </c>
      <c r="J217" s="162"/>
      <c r="K217" s="162"/>
      <c r="L217" s="162"/>
    </row>
    <row r="218" spans="1:19" ht="12.75">
      <c r="A218" s="163"/>
      <c r="B218" s="163"/>
      <c r="C218" s="163"/>
      <c r="D218" s="163"/>
      <c r="E218" s="163"/>
      <c r="F218" s="163"/>
      <c r="G218" s="163"/>
      <c r="H218" s="163"/>
      <c r="I218" s="163"/>
      <c r="J218" s="164"/>
      <c r="K218" s="164"/>
      <c r="L218" s="164"/>
      <c r="M218"/>
      <c r="N218"/>
      <c r="O218" s="5"/>
      <c r="P218"/>
      <c r="S218"/>
    </row>
    <row r="233" ht="12.75">
      <c r="C233" s="165"/>
    </row>
    <row r="234" ht="12.75">
      <c r="C234" s="166"/>
    </row>
    <row r="235" ht="12.75">
      <c r="C235" s="166"/>
    </row>
    <row r="236" ht="12.75">
      <c r="C236" s="166"/>
    </row>
    <row r="237" spans="1:8" ht="12.75">
      <c r="A237"/>
      <c r="B237"/>
      <c r="C237" s="166"/>
      <c r="D237" s="167"/>
      <c r="E237"/>
      <c r="F237"/>
      <c r="G237"/>
      <c r="H237"/>
    </row>
    <row r="238" spans="1:8" ht="12.75">
      <c r="A238"/>
      <c r="B238"/>
      <c r="C238" s="168"/>
      <c r="D238" s="167"/>
      <c r="E238"/>
      <c r="F238"/>
      <c r="G238"/>
      <c r="H238" s="169"/>
    </row>
    <row r="239" spans="1:8" ht="12.75">
      <c r="A239"/>
      <c r="B239"/>
      <c r="C239" s="170"/>
      <c r="D239" s="167"/>
      <c r="E239"/>
      <c r="F239"/>
      <c r="G239"/>
      <c r="H239" s="171"/>
    </row>
    <row r="240" spans="1:8" ht="12.75">
      <c r="A240"/>
      <c r="B240"/>
      <c r="C240" s="172"/>
      <c r="D240" s="167"/>
      <c r="E240"/>
      <c r="F240"/>
      <c r="G240"/>
      <c r="H240"/>
    </row>
  </sheetData>
  <sheetProtection selectLockedCells="1" selectUnlockedCells="1"/>
  <mergeCells count="5">
    <mergeCell ref="A1:I1"/>
    <mergeCell ref="C2:E2"/>
    <mergeCell ref="C5:F5"/>
    <mergeCell ref="A6:I6"/>
    <mergeCell ref="A218:I218"/>
  </mergeCells>
  <printOptions horizontalCentered="1"/>
  <pageMargins left="0.19652777777777777" right="0.11805555555555555" top="1.3777777777777778" bottom="1.1416666666666666" header="0.5118055555555555" footer="0.5118055555555555"/>
  <pageSetup horizontalDpi="300" verticalDpi="300"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="80" zoomScaleNormal="80" workbookViewId="0" topLeftCell="A40">
      <pane ySplit="65535" topLeftCell="A40" activePane="topLeft" state="split"/>
      <selection pane="topLeft" activeCell="A5" sqref="A5"/>
      <selection pane="bottomLeft" activeCell="A40" sqref="A40"/>
    </sheetView>
  </sheetViews>
  <sheetFormatPr defaultColWidth="9.140625" defaultRowHeight="12.75"/>
  <cols>
    <col min="5" max="5" width="7.7109375" style="0" customWidth="1"/>
    <col min="6" max="6" width="12.140625" style="0" customWidth="1"/>
    <col min="7" max="7" width="11.140625" style="0" customWidth="1"/>
    <col min="8" max="14" width="12.140625" style="0" customWidth="1"/>
    <col min="15" max="15" width="12.28125" style="0" customWidth="1"/>
  </cols>
  <sheetData>
    <row r="1" spans="1:15" ht="12.75">
      <c r="A1" s="173" t="s">
        <v>420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3" spans="1:15" ht="15.75">
      <c r="A3" s="174" t="s">
        <v>421</v>
      </c>
      <c r="B3" s="174"/>
      <c r="C3" s="174"/>
      <c r="D3" s="174"/>
      <c r="E3" s="174"/>
      <c r="F3" s="174"/>
      <c r="G3" s="175"/>
      <c r="H3" s="176"/>
      <c r="I3" s="176"/>
      <c r="J3" s="176"/>
      <c r="K3" s="176"/>
      <c r="L3" s="176"/>
      <c r="M3" s="176"/>
      <c r="N3" s="176"/>
      <c r="O3" s="177"/>
    </row>
    <row r="4" spans="1:15" ht="15.75" customHeight="1">
      <c r="A4" s="178" t="s">
        <v>422</v>
      </c>
      <c r="B4" s="178"/>
      <c r="C4" s="178"/>
      <c r="D4" s="178"/>
      <c r="E4" s="178"/>
      <c r="F4" s="178"/>
      <c r="G4" s="179" t="s">
        <v>423</v>
      </c>
      <c r="H4" s="179"/>
      <c r="I4" s="179"/>
      <c r="J4" s="179"/>
      <c r="K4" s="179"/>
      <c r="L4" s="180"/>
      <c r="M4" s="180"/>
      <c r="N4" s="168"/>
      <c r="O4" s="181"/>
    </row>
    <row r="5" spans="1:15" ht="18">
      <c r="A5" s="182" t="s">
        <v>424</v>
      </c>
      <c r="B5" s="182"/>
      <c r="C5" s="182"/>
      <c r="D5" s="182"/>
      <c r="E5" s="182"/>
      <c r="F5" s="182"/>
      <c r="G5" s="183"/>
      <c r="H5" s="184" t="s">
        <v>425</v>
      </c>
      <c r="I5" s="184"/>
      <c r="J5" s="184"/>
      <c r="K5" s="184"/>
      <c r="L5" s="185"/>
      <c r="M5" s="185"/>
      <c r="N5" s="168"/>
      <c r="O5" s="181"/>
    </row>
    <row r="6" spans="1:15" ht="12.75">
      <c r="A6" s="186" t="s">
        <v>205</v>
      </c>
      <c r="B6" s="186"/>
      <c r="C6" s="186"/>
      <c r="D6" s="186"/>
      <c r="E6" s="186"/>
      <c r="F6" s="186"/>
      <c r="G6" s="187"/>
      <c r="H6" s="187"/>
      <c r="I6" s="187"/>
      <c r="J6" s="187"/>
      <c r="K6" s="187"/>
      <c r="L6" s="187"/>
      <c r="M6" s="187"/>
      <c r="N6" s="187"/>
      <c r="O6" s="188">
        <v>43696</v>
      </c>
    </row>
    <row r="8" spans="1:15" ht="12.75">
      <c r="A8" s="189" t="s">
        <v>426</v>
      </c>
      <c r="B8" s="190" t="s">
        <v>427</v>
      </c>
      <c r="C8" s="190"/>
      <c r="D8" s="190"/>
      <c r="E8" s="190"/>
      <c r="F8" s="191" t="s">
        <v>428</v>
      </c>
      <c r="G8" s="189">
        <v>1</v>
      </c>
      <c r="H8" s="189">
        <v>2</v>
      </c>
      <c r="I8" s="192">
        <v>3</v>
      </c>
      <c r="J8" s="192">
        <v>4</v>
      </c>
      <c r="K8" s="192">
        <v>5</v>
      </c>
      <c r="L8" s="192">
        <v>6</v>
      </c>
      <c r="M8" s="192">
        <v>7</v>
      </c>
      <c r="N8" s="192">
        <v>8</v>
      </c>
      <c r="O8" s="189" t="s">
        <v>429</v>
      </c>
    </row>
    <row r="9" spans="1:18" ht="12.75">
      <c r="A9" s="193">
        <v>1</v>
      </c>
      <c r="B9" s="194" t="s">
        <v>430</v>
      </c>
      <c r="C9" s="194"/>
      <c r="D9" s="194"/>
      <c r="E9" s="194"/>
      <c r="F9" s="195">
        <f>PLAN!I9</f>
        <v>3714.2</v>
      </c>
      <c r="G9" s="196">
        <f>F9*G10</f>
        <v>3714.2</v>
      </c>
      <c r="H9" s="197">
        <f>F9*H10</f>
        <v>0</v>
      </c>
      <c r="I9" s="197">
        <f>F9*I10</f>
        <v>0</v>
      </c>
      <c r="J9" s="197">
        <f>F9*J10</f>
        <v>0</v>
      </c>
      <c r="K9" s="197">
        <f>F9*K10</f>
        <v>0</v>
      </c>
      <c r="L9" s="197">
        <f>F9*L10</f>
        <v>0</v>
      </c>
      <c r="M9" s="197">
        <f>F9*M10</f>
        <v>0</v>
      </c>
      <c r="N9" s="197">
        <f>K9*N10</f>
        <v>0</v>
      </c>
      <c r="O9" s="196">
        <f aca="true" t="shared" si="0" ref="O9:O44">SUM(G9:N9)</f>
        <v>3714.2</v>
      </c>
      <c r="Q9" s="198"/>
      <c r="R9" s="198"/>
    </row>
    <row r="10" spans="1:15" ht="12.75">
      <c r="A10" s="193"/>
      <c r="B10" s="199"/>
      <c r="C10" s="199"/>
      <c r="D10" s="199"/>
      <c r="E10" s="199"/>
      <c r="F10" s="195"/>
      <c r="G10" s="200">
        <v>1</v>
      </c>
      <c r="H10" s="201">
        <v>0</v>
      </c>
      <c r="I10" s="201">
        <v>0</v>
      </c>
      <c r="J10" s="201">
        <v>0</v>
      </c>
      <c r="K10" s="201">
        <v>0</v>
      </c>
      <c r="L10" s="201"/>
      <c r="M10" s="201"/>
      <c r="N10" s="201">
        <v>0</v>
      </c>
      <c r="O10" s="200">
        <f t="shared" si="0"/>
        <v>1</v>
      </c>
    </row>
    <row r="11" spans="1:18" ht="12.75">
      <c r="A11" s="193">
        <v>2</v>
      </c>
      <c r="B11" s="202" t="s">
        <v>49</v>
      </c>
      <c r="C11" s="202"/>
      <c r="D11" s="202"/>
      <c r="E11" s="202"/>
      <c r="F11" s="195">
        <f>PLAN!I18</f>
        <v>16364.679999999998</v>
      </c>
      <c r="G11" s="196">
        <f>F11*G12</f>
        <v>11455.28</v>
      </c>
      <c r="H11" s="196">
        <f>F11*H12</f>
        <v>4909.4</v>
      </c>
      <c r="I11" s="203">
        <f>F11*I12</f>
        <v>0</v>
      </c>
      <c r="J11" s="203">
        <f>F11*J12</f>
        <v>0</v>
      </c>
      <c r="K11" s="203">
        <f>F11*K12</f>
        <v>0</v>
      </c>
      <c r="L11" s="203">
        <f>F11*L12</f>
        <v>0</v>
      </c>
      <c r="M11" s="203">
        <f>F11*M12</f>
        <v>0</v>
      </c>
      <c r="N11" s="203">
        <f>K11*N12</f>
        <v>0</v>
      </c>
      <c r="O11" s="196">
        <f t="shared" si="0"/>
        <v>16364.68</v>
      </c>
      <c r="Q11" s="198"/>
      <c r="R11" s="198"/>
    </row>
    <row r="12" spans="1:15" ht="12.75">
      <c r="A12" s="193"/>
      <c r="B12" s="199"/>
      <c r="C12" s="199"/>
      <c r="D12" s="199"/>
      <c r="E12" s="199"/>
      <c r="F12" s="195"/>
      <c r="G12" s="200">
        <v>0.7</v>
      </c>
      <c r="H12" s="200">
        <v>0.3</v>
      </c>
      <c r="I12" s="204">
        <v>0</v>
      </c>
      <c r="J12" s="204">
        <v>0</v>
      </c>
      <c r="K12" s="204">
        <v>0</v>
      </c>
      <c r="L12" s="204"/>
      <c r="M12" s="204"/>
      <c r="N12" s="204">
        <v>0</v>
      </c>
      <c r="O12" s="200">
        <f t="shared" si="0"/>
        <v>1</v>
      </c>
    </row>
    <row r="13" spans="1:18" ht="12.75">
      <c r="A13" s="193">
        <v>3</v>
      </c>
      <c r="B13" s="202" t="s">
        <v>78</v>
      </c>
      <c r="C13" s="202"/>
      <c r="D13" s="202"/>
      <c r="E13" s="202"/>
      <c r="F13" s="195">
        <f>PLAN!I33</f>
        <v>10113.46</v>
      </c>
      <c r="G13" s="196">
        <f>F13*G14</f>
        <v>1517.02</v>
      </c>
      <c r="H13" s="196">
        <f>F13*H14</f>
        <v>4551.06</v>
      </c>
      <c r="I13" s="205">
        <f>F13*I14</f>
        <v>4045.38</v>
      </c>
      <c r="J13" s="197">
        <f>I13*J14</f>
        <v>0</v>
      </c>
      <c r="K13" s="197">
        <f>F13*K14</f>
        <v>0</v>
      </c>
      <c r="L13" s="197">
        <f>F13*L14</f>
        <v>0</v>
      </c>
      <c r="M13" s="197">
        <f>F13*M14</f>
        <v>0</v>
      </c>
      <c r="N13" s="197">
        <f>K13*N14</f>
        <v>0</v>
      </c>
      <c r="O13" s="196">
        <f t="shared" si="0"/>
        <v>10113.460000000001</v>
      </c>
      <c r="Q13" s="198"/>
      <c r="R13" s="198"/>
    </row>
    <row r="14" spans="1:15" ht="12.75">
      <c r="A14" s="193"/>
      <c r="B14" s="199"/>
      <c r="C14" s="199"/>
      <c r="D14" s="199"/>
      <c r="E14" s="199"/>
      <c r="F14" s="195"/>
      <c r="G14" s="200">
        <v>0.15</v>
      </c>
      <c r="H14" s="200">
        <v>0.45</v>
      </c>
      <c r="I14" s="206">
        <v>0.4</v>
      </c>
      <c r="J14" s="201">
        <v>0</v>
      </c>
      <c r="K14" s="201">
        <v>0</v>
      </c>
      <c r="L14" s="201"/>
      <c r="M14" s="201"/>
      <c r="N14" s="201">
        <v>0</v>
      </c>
      <c r="O14" s="200">
        <f t="shared" si="0"/>
        <v>1</v>
      </c>
    </row>
    <row r="15" spans="1:18" ht="12.75">
      <c r="A15" s="193">
        <v>4</v>
      </c>
      <c r="B15" s="202" t="s">
        <v>86</v>
      </c>
      <c r="C15" s="202"/>
      <c r="D15" s="202"/>
      <c r="E15" s="202"/>
      <c r="F15" s="195">
        <f>PLAN!I39</f>
        <v>10421.9</v>
      </c>
      <c r="G15" s="196">
        <f>F15*G16</f>
        <v>1042.19</v>
      </c>
      <c r="H15" s="196">
        <f>F15*H16</f>
        <v>3126.5699999999997</v>
      </c>
      <c r="I15" s="205">
        <f>F15*I16</f>
        <v>3126.5699999999997</v>
      </c>
      <c r="J15" s="205">
        <f>F15*J16-0.01</f>
        <v>3126.5599999999995</v>
      </c>
      <c r="K15" s="197">
        <f>F15*K16</f>
        <v>0</v>
      </c>
      <c r="L15" s="197">
        <f>F15*L16</f>
        <v>0</v>
      </c>
      <c r="M15" s="197">
        <f>F15*M16</f>
        <v>0</v>
      </c>
      <c r="N15" s="197">
        <f>K15*N16</f>
        <v>0</v>
      </c>
      <c r="O15" s="196">
        <f t="shared" si="0"/>
        <v>10421.89</v>
      </c>
      <c r="Q15" s="198"/>
      <c r="R15" s="198"/>
    </row>
    <row r="16" spans="1:15" ht="12.75">
      <c r="A16" s="193"/>
      <c r="B16" s="199"/>
      <c r="C16" s="199"/>
      <c r="D16" s="199"/>
      <c r="E16" s="199"/>
      <c r="F16" s="195"/>
      <c r="G16" s="200">
        <v>0.1</v>
      </c>
      <c r="H16" s="200">
        <v>0.3</v>
      </c>
      <c r="I16" s="206">
        <v>0.3</v>
      </c>
      <c r="J16" s="206">
        <v>0.3</v>
      </c>
      <c r="K16" s="201">
        <v>0</v>
      </c>
      <c r="L16" s="201"/>
      <c r="M16" s="201"/>
      <c r="N16" s="201">
        <v>0</v>
      </c>
      <c r="O16" s="200">
        <f t="shared" si="0"/>
        <v>0.9999999999999999</v>
      </c>
    </row>
    <row r="17" spans="1:18" ht="12.75">
      <c r="A17" s="193">
        <v>5</v>
      </c>
      <c r="B17" s="202" t="s">
        <v>89</v>
      </c>
      <c r="C17" s="202"/>
      <c r="D17" s="202"/>
      <c r="E17" s="202"/>
      <c r="F17" s="195">
        <f>PLAN!I41</f>
        <v>287.99</v>
      </c>
      <c r="G17" s="196">
        <f>F17*G18</f>
        <v>144</v>
      </c>
      <c r="H17" s="196">
        <f>F17*H18-0.01</f>
        <v>143.99</v>
      </c>
      <c r="I17" s="197">
        <f>F17*I18</f>
        <v>0</v>
      </c>
      <c r="J17" s="197">
        <f>F17*J18</f>
        <v>0</v>
      </c>
      <c r="K17" s="197">
        <f>F17*K18</f>
        <v>0</v>
      </c>
      <c r="L17" s="197">
        <f>F17*L18</f>
        <v>0</v>
      </c>
      <c r="M17" s="197">
        <f>F17*M18</f>
        <v>0</v>
      </c>
      <c r="N17" s="197">
        <f>K17*N18</f>
        <v>0</v>
      </c>
      <c r="O17" s="196">
        <f t="shared" si="0"/>
        <v>287.99</v>
      </c>
      <c r="Q17" s="198"/>
      <c r="R17" s="198"/>
    </row>
    <row r="18" spans="1:15" ht="12.75">
      <c r="A18" s="193"/>
      <c r="B18" s="199"/>
      <c r="C18" s="199"/>
      <c r="D18" s="199"/>
      <c r="E18" s="199"/>
      <c r="F18" s="195"/>
      <c r="G18" s="200">
        <v>0.5</v>
      </c>
      <c r="H18" s="200">
        <v>0.5</v>
      </c>
      <c r="I18" s="201">
        <v>0</v>
      </c>
      <c r="J18" s="201">
        <v>0</v>
      </c>
      <c r="K18" s="201">
        <v>0</v>
      </c>
      <c r="L18" s="201">
        <v>0</v>
      </c>
      <c r="M18" s="201">
        <v>0</v>
      </c>
      <c r="N18" s="201">
        <v>0</v>
      </c>
      <c r="O18" s="200">
        <f t="shared" si="0"/>
        <v>1</v>
      </c>
    </row>
    <row r="19" spans="1:18" ht="12.75">
      <c r="A19" s="193">
        <v>6</v>
      </c>
      <c r="B19" s="202" t="s">
        <v>93</v>
      </c>
      <c r="C19" s="202"/>
      <c r="D19" s="202"/>
      <c r="E19" s="202"/>
      <c r="F19" s="195">
        <f>PLAN!I43</f>
        <v>13168.369999999999</v>
      </c>
      <c r="G19" s="197">
        <f>F19*G20</f>
        <v>0</v>
      </c>
      <c r="H19" s="197">
        <f>F19*H20</f>
        <v>0</v>
      </c>
      <c r="I19" s="197">
        <f>F19*I20</f>
        <v>0</v>
      </c>
      <c r="J19" s="197">
        <f>F19*J20</f>
        <v>0</v>
      </c>
      <c r="K19" s="205">
        <f>F19*K20</f>
        <v>3950.51</v>
      </c>
      <c r="L19" s="205">
        <f>F19*L20</f>
        <v>2633.67</v>
      </c>
      <c r="M19" s="205">
        <f>F19*M20</f>
        <v>2633.67</v>
      </c>
      <c r="N19" s="205">
        <f>F19*N20</f>
        <v>3950.51</v>
      </c>
      <c r="O19" s="196">
        <f t="shared" si="0"/>
        <v>13168.36</v>
      </c>
      <c r="Q19" s="198"/>
      <c r="R19" s="198"/>
    </row>
    <row r="20" spans="1:15" ht="12.75">
      <c r="A20" s="193"/>
      <c r="B20" s="199" t="s">
        <v>205</v>
      </c>
      <c r="C20" s="199"/>
      <c r="D20" s="199"/>
      <c r="E20" s="199"/>
      <c r="F20" s="195"/>
      <c r="G20" s="201">
        <v>0</v>
      </c>
      <c r="H20" s="201">
        <v>0</v>
      </c>
      <c r="I20" s="201">
        <v>0</v>
      </c>
      <c r="J20" s="201">
        <v>0</v>
      </c>
      <c r="K20" s="206">
        <v>0.3</v>
      </c>
      <c r="L20" s="206">
        <v>0.2</v>
      </c>
      <c r="M20" s="206">
        <v>0.2</v>
      </c>
      <c r="N20" s="206">
        <v>0.3</v>
      </c>
      <c r="O20" s="200">
        <f t="shared" si="0"/>
        <v>1</v>
      </c>
    </row>
    <row r="21" spans="1:18" ht="12.75">
      <c r="A21" s="193">
        <v>7</v>
      </c>
      <c r="B21" s="202" t="s">
        <v>114</v>
      </c>
      <c r="C21" s="202"/>
      <c r="D21" s="202"/>
      <c r="E21" s="202"/>
      <c r="F21" s="195">
        <f>PLAN!I54</f>
        <v>7983.620000000001</v>
      </c>
      <c r="G21" s="197">
        <f>F21*G22</f>
        <v>0</v>
      </c>
      <c r="H21" s="197">
        <f>F21*H22</f>
        <v>0</v>
      </c>
      <c r="I21" s="197">
        <f>F21*I22</f>
        <v>0</v>
      </c>
      <c r="J21" s="197">
        <f>F21*J22</f>
        <v>0</v>
      </c>
      <c r="K21" s="197">
        <f>F21*K22</f>
        <v>0</v>
      </c>
      <c r="L21" s="205">
        <f>F21*L22</f>
        <v>2395.09</v>
      </c>
      <c r="M21" s="205">
        <f>F21*M22</f>
        <v>3193.45</v>
      </c>
      <c r="N21" s="205">
        <f>F21*N22</f>
        <v>2395.09</v>
      </c>
      <c r="O21" s="196">
        <f t="shared" si="0"/>
        <v>7983.63</v>
      </c>
      <c r="Q21" s="198"/>
      <c r="R21" s="198"/>
    </row>
    <row r="22" spans="1:15" ht="12.75">
      <c r="A22" s="193"/>
      <c r="B22" s="199"/>
      <c r="C22" s="199"/>
      <c r="D22" s="199"/>
      <c r="E22" s="199"/>
      <c r="F22" s="195"/>
      <c r="G22" s="201">
        <v>0</v>
      </c>
      <c r="H22" s="201">
        <v>0</v>
      </c>
      <c r="I22" s="201">
        <v>0</v>
      </c>
      <c r="J22" s="201">
        <v>0</v>
      </c>
      <c r="K22" s="201">
        <v>0</v>
      </c>
      <c r="L22" s="206">
        <v>0.3</v>
      </c>
      <c r="M22" s="206">
        <v>0.4</v>
      </c>
      <c r="N22" s="206">
        <v>0.3</v>
      </c>
      <c r="O22" s="200">
        <f t="shared" si="0"/>
        <v>1</v>
      </c>
    </row>
    <row r="23" spans="1:18" ht="12.75">
      <c r="A23" s="193">
        <v>8</v>
      </c>
      <c r="B23" s="202" t="s">
        <v>122</v>
      </c>
      <c r="C23" s="202"/>
      <c r="D23" s="202"/>
      <c r="E23" s="202"/>
      <c r="F23" s="195">
        <f>PLAN!I58</f>
        <v>35270.69</v>
      </c>
      <c r="G23" s="197">
        <f>F23*G24</f>
        <v>0</v>
      </c>
      <c r="H23" s="197">
        <f>F23*H24</f>
        <v>0</v>
      </c>
      <c r="I23" s="197">
        <f>F23*I24</f>
        <v>0</v>
      </c>
      <c r="J23" s="197">
        <f>F23*J24</f>
        <v>0</v>
      </c>
      <c r="K23" s="197">
        <f>F23*K24</f>
        <v>0</v>
      </c>
      <c r="L23" s="203">
        <f>F23*L24</f>
        <v>0</v>
      </c>
      <c r="M23" s="205">
        <f>F23*M24</f>
        <v>17635.35</v>
      </c>
      <c r="N23" s="205">
        <f>F23*N24</f>
        <v>17635.35</v>
      </c>
      <c r="O23" s="196">
        <f t="shared" si="0"/>
        <v>35270.7</v>
      </c>
      <c r="Q23" s="198"/>
      <c r="R23" s="198"/>
    </row>
    <row r="24" spans="1:15" ht="12.75">
      <c r="A24" s="193"/>
      <c r="B24" s="199"/>
      <c r="C24" s="199"/>
      <c r="D24" s="199"/>
      <c r="E24" s="199"/>
      <c r="F24" s="195"/>
      <c r="G24" s="201">
        <v>0</v>
      </c>
      <c r="H24" s="201">
        <v>0</v>
      </c>
      <c r="I24" s="201">
        <v>0</v>
      </c>
      <c r="J24" s="201">
        <v>0</v>
      </c>
      <c r="K24" s="201">
        <v>0</v>
      </c>
      <c r="L24" s="204">
        <v>0</v>
      </c>
      <c r="M24" s="206">
        <v>0.5</v>
      </c>
      <c r="N24" s="206">
        <v>0.5</v>
      </c>
      <c r="O24" s="200">
        <f t="shared" si="0"/>
        <v>1</v>
      </c>
    </row>
    <row r="25" spans="1:18" ht="12.75">
      <c r="A25" s="193">
        <v>9</v>
      </c>
      <c r="B25" s="202" t="s">
        <v>131</v>
      </c>
      <c r="C25" s="202"/>
      <c r="D25" s="202"/>
      <c r="E25" s="202"/>
      <c r="F25" s="195">
        <f>PLAN!I62</f>
        <v>2418.66</v>
      </c>
      <c r="G25" s="197">
        <f>F25*G26</f>
        <v>0</v>
      </c>
      <c r="H25" s="197">
        <f>F25*H26</f>
        <v>0</v>
      </c>
      <c r="I25" s="197">
        <f>F25*I26</f>
        <v>0</v>
      </c>
      <c r="J25" s="197">
        <f>F25*J26</f>
        <v>0</v>
      </c>
      <c r="K25" s="197">
        <f>F25*K26</f>
        <v>0</v>
      </c>
      <c r="L25" s="203">
        <f>F25*L26</f>
        <v>0</v>
      </c>
      <c r="M25" s="197">
        <f>F25*M26</f>
        <v>0</v>
      </c>
      <c r="N25" s="205">
        <f>F25*N26</f>
        <v>2418.66</v>
      </c>
      <c r="O25" s="196">
        <f t="shared" si="0"/>
        <v>2418.66</v>
      </c>
      <c r="Q25" s="198"/>
      <c r="R25" s="198"/>
    </row>
    <row r="26" spans="1:15" ht="12.75">
      <c r="A26" s="193"/>
      <c r="B26" s="199"/>
      <c r="C26" s="199"/>
      <c r="D26" s="199"/>
      <c r="E26" s="199"/>
      <c r="F26" s="195"/>
      <c r="G26" s="201">
        <v>0</v>
      </c>
      <c r="H26" s="201">
        <v>0</v>
      </c>
      <c r="I26" s="201">
        <v>0</v>
      </c>
      <c r="J26" s="201">
        <v>0</v>
      </c>
      <c r="K26" s="201">
        <v>0</v>
      </c>
      <c r="L26" s="204">
        <v>0</v>
      </c>
      <c r="M26" s="201">
        <v>0</v>
      </c>
      <c r="N26" s="206">
        <v>1</v>
      </c>
      <c r="O26" s="200">
        <f t="shared" si="0"/>
        <v>1</v>
      </c>
    </row>
    <row r="27" spans="1:18" ht="12.75">
      <c r="A27" s="193">
        <v>10</v>
      </c>
      <c r="B27" s="202" t="s">
        <v>431</v>
      </c>
      <c r="C27" s="202"/>
      <c r="D27" s="202"/>
      <c r="E27" s="202"/>
      <c r="F27" s="195">
        <f>PLAN!I65</f>
        <v>30691.03</v>
      </c>
      <c r="G27" s="197">
        <f>F27*G28</f>
        <v>0</v>
      </c>
      <c r="H27" s="197">
        <f>F27*H28</f>
        <v>0</v>
      </c>
      <c r="I27" s="197">
        <f>F27*I28</f>
        <v>0</v>
      </c>
      <c r="J27" s="205">
        <f>F27*J28</f>
        <v>6138.21</v>
      </c>
      <c r="K27" s="205">
        <f>F27*K28</f>
        <v>3069.1</v>
      </c>
      <c r="L27" s="205">
        <f>F27*L28</f>
        <v>12276.41</v>
      </c>
      <c r="M27" s="205">
        <f>F27*M28</f>
        <v>6138.21</v>
      </c>
      <c r="N27" s="205">
        <f>F27*N28-0.01</f>
        <v>3069.09</v>
      </c>
      <c r="O27" s="196">
        <f t="shared" si="0"/>
        <v>30691.02</v>
      </c>
      <c r="Q27" s="198"/>
      <c r="R27" s="198"/>
    </row>
    <row r="28" spans="1:15" ht="12.75">
      <c r="A28" s="193"/>
      <c r="B28" s="199"/>
      <c r="C28" s="199"/>
      <c r="D28" s="199"/>
      <c r="E28" s="199"/>
      <c r="F28" s="195"/>
      <c r="G28" s="201">
        <v>0</v>
      </c>
      <c r="H28" s="201">
        <v>0</v>
      </c>
      <c r="I28" s="201">
        <v>0</v>
      </c>
      <c r="J28" s="206">
        <v>0.2</v>
      </c>
      <c r="K28" s="206">
        <v>0.1</v>
      </c>
      <c r="L28" s="206">
        <v>0.4</v>
      </c>
      <c r="M28" s="206">
        <v>0.2</v>
      </c>
      <c r="N28" s="206">
        <v>0.1</v>
      </c>
      <c r="O28" s="200">
        <f t="shared" si="0"/>
        <v>1</v>
      </c>
    </row>
    <row r="29" spans="1:18" ht="12.75">
      <c r="A29" s="193">
        <v>11</v>
      </c>
      <c r="B29" s="202" t="s">
        <v>153</v>
      </c>
      <c r="C29" s="202"/>
      <c r="D29" s="202"/>
      <c r="E29" s="202"/>
      <c r="F29" s="195">
        <f>PLAN!I73</f>
        <v>23741.899999999998</v>
      </c>
      <c r="G29" s="197">
        <f>F29*G30</f>
        <v>0</v>
      </c>
      <c r="H29" s="197">
        <f>F29*H30</f>
        <v>0</v>
      </c>
      <c r="I29" s="197">
        <f>H29*I30</f>
        <v>0</v>
      </c>
      <c r="J29" s="197">
        <f>I29*J30</f>
        <v>0</v>
      </c>
      <c r="K29" s="205">
        <f>F29*K30</f>
        <v>2374.19</v>
      </c>
      <c r="L29" s="205">
        <f>F29*L30</f>
        <v>2374.19</v>
      </c>
      <c r="M29" s="205">
        <f>F29*M30</f>
        <v>9496.76</v>
      </c>
      <c r="N29" s="205">
        <f>F29*N30</f>
        <v>9496.76</v>
      </c>
      <c r="O29" s="196">
        <f>SUM(G29:N29)</f>
        <v>23741.899999999998</v>
      </c>
      <c r="Q29" s="198"/>
      <c r="R29" s="198"/>
    </row>
    <row r="30" spans="1:15" ht="12.75">
      <c r="A30" s="193"/>
      <c r="B30" s="199"/>
      <c r="C30" s="199"/>
      <c r="D30" s="199"/>
      <c r="E30" s="199"/>
      <c r="F30" s="195"/>
      <c r="G30" s="201">
        <v>0</v>
      </c>
      <c r="H30" s="201">
        <v>0</v>
      </c>
      <c r="I30" s="201">
        <v>0</v>
      </c>
      <c r="J30" s="201">
        <v>0</v>
      </c>
      <c r="K30" s="206">
        <v>0.1</v>
      </c>
      <c r="L30" s="206">
        <v>0.1</v>
      </c>
      <c r="M30" s="206">
        <v>0.4</v>
      </c>
      <c r="N30" s="206">
        <v>0.4</v>
      </c>
      <c r="O30" s="200">
        <f>SUM(G30:N30)</f>
        <v>1</v>
      </c>
    </row>
    <row r="31" spans="1:18" ht="12.75">
      <c r="A31" s="193">
        <v>12</v>
      </c>
      <c r="B31" s="202">
        <f>PLAN!C81</f>
        <v>0</v>
      </c>
      <c r="C31" s="202"/>
      <c r="D31" s="202"/>
      <c r="E31" s="202"/>
      <c r="F31" s="195">
        <f>PLAN!I81</f>
        <v>4287.29</v>
      </c>
      <c r="G31" s="197">
        <f>F31*G32</f>
        <v>0</v>
      </c>
      <c r="H31" s="197">
        <f>F31*H32</f>
        <v>0</v>
      </c>
      <c r="I31" s="197">
        <f>H31*I32</f>
        <v>0</v>
      </c>
      <c r="J31" s="197">
        <f>I31*J32</f>
        <v>0</v>
      </c>
      <c r="K31" s="197">
        <f>F31*K32</f>
        <v>0</v>
      </c>
      <c r="L31" s="197">
        <f>F31*L32</f>
        <v>0</v>
      </c>
      <c r="M31" s="205">
        <f>F31*M32</f>
        <v>2143.65</v>
      </c>
      <c r="N31" s="205">
        <f>F31*N32</f>
        <v>2143.65</v>
      </c>
      <c r="O31" s="196">
        <f t="shared" si="0"/>
        <v>4287.3</v>
      </c>
      <c r="Q31" s="198"/>
      <c r="R31" s="198"/>
    </row>
    <row r="32" spans="1:15" ht="12.75">
      <c r="A32" s="193"/>
      <c r="B32" s="199"/>
      <c r="C32" s="199"/>
      <c r="D32" s="199"/>
      <c r="E32" s="199"/>
      <c r="F32" s="195"/>
      <c r="G32" s="201">
        <v>0</v>
      </c>
      <c r="H32" s="201">
        <v>0</v>
      </c>
      <c r="I32" s="201">
        <v>0</v>
      </c>
      <c r="J32" s="201">
        <v>0</v>
      </c>
      <c r="K32" s="201">
        <v>0</v>
      </c>
      <c r="L32" s="201">
        <v>0</v>
      </c>
      <c r="M32" s="206">
        <v>0.5</v>
      </c>
      <c r="N32" s="206">
        <v>0.5</v>
      </c>
      <c r="O32" s="200">
        <f t="shared" si="0"/>
        <v>1</v>
      </c>
    </row>
    <row r="33" spans="1:18" ht="12.75">
      <c r="A33" s="193">
        <v>13</v>
      </c>
      <c r="B33" s="202" t="s">
        <v>176</v>
      </c>
      <c r="C33" s="202"/>
      <c r="D33" s="202"/>
      <c r="E33" s="202"/>
      <c r="F33" s="195">
        <f>PLAN!I86</f>
        <v>18228.649999999998</v>
      </c>
      <c r="G33" s="197">
        <f>F33*G34</f>
        <v>0</v>
      </c>
      <c r="H33" s="197">
        <f>F33*H34</f>
        <v>0</v>
      </c>
      <c r="I33" s="197">
        <f>H33*I34</f>
        <v>0</v>
      </c>
      <c r="J33" s="205">
        <f>F33*J34</f>
        <v>1822.87</v>
      </c>
      <c r="K33" s="205">
        <f>F33*K34</f>
        <v>7291.459999999999</v>
      </c>
      <c r="L33" s="205">
        <f>F33*L34</f>
        <v>5468.6</v>
      </c>
      <c r="M33" s="205">
        <f>F33*M34+0.01</f>
        <v>3645.74</v>
      </c>
      <c r="N33" s="197">
        <f>F33*N34</f>
        <v>0</v>
      </c>
      <c r="O33" s="196">
        <f t="shared" si="0"/>
        <v>18228.67</v>
      </c>
      <c r="Q33" s="198"/>
      <c r="R33" s="198"/>
    </row>
    <row r="34" spans="1:15" ht="12.75">
      <c r="A34" s="193"/>
      <c r="B34" s="199"/>
      <c r="C34" s="199"/>
      <c r="D34" s="199"/>
      <c r="E34" s="199"/>
      <c r="F34" s="195"/>
      <c r="G34" s="201">
        <v>0</v>
      </c>
      <c r="H34" s="201">
        <v>0</v>
      </c>
      <c r="I34" s="201">
        <v>0</v>
      </c>
      <c r="J34" s="206">
        <v>0.1</v>
      </c>
      <c r="K34" s="206">
        <v>0.4</v>
      </c>
      <c r="L34" s="206">
        <v>0.3</v>
      </c>
      <c r="M34" s="206">
        <v>0.2</v>
      </c>
      <c r="N34" s="201">
        <v>0</v>
      </c>
      <c r="O34" s="200">
        <f t="shared" si="0"/>
        <v>0.9999999999999999</v>
      </c>
    </row>
    <row r="35" spans="1:18" ht="12.75">
      <c r="A35" s="193">
        <v>14</v>
      </c>
      <c r="B35" s="202" t="s">
        <v>189</v>
      </c>
      <c r="C35" s="202"/>
      <c r="D35" s="202"/>
      <c r="E35" s="202"/>
      <c r="F35" s="195">
        <f>PLAN!I92</f>
        <v>51139.36</v>
      </c>
      <c r="G35" s="197">
        <f>F35*G36</f>
        <v>0</v>
      </c>
      <c r="H35" s="197">
        <f>F35*H36</f>
        <v>0</v>
      </c>
      <c r="I35" s="197">
        <f>F35*I36</f>
        <v>0</v>
      </c>
      <c r="J35" s="205">
        <f>F35*J36</f>
        <v>0</v>
      </c>
      <c r="K35" s="205">
        <f>F35*K36</f>
        <v>0</v>
      </c>
      <c r="L35" s="205">
        <f>F35*L36</f>
        <v>12784.84</v>
      </c>
      <c r="M35" s="205">
        <f>F35*M36</f>
        <v>17898.78</v>
      </c>
      <c r="N35" s="205">
        <f>F35*N36-0.01</f>
        <v>20455.73</v>
      </c>
      <c r="O35" s="196">
        <f t="shared" si="0"/>
        <v>51139.34999999999</v>
      </c>
      <c r="Q35" s="198"/>
      <c r="R35" s="198"/>
    </row>
    <row r="36" spans="1:15" ht="12.75">
      <c r="A36" s="193"/>
      <c r="B36" s="199"/>
      <c r="C36" s="199"/>
      <c r="D36" s="199"/>
      <c r="E36" s="199"/>
      <c r="F36" s="195"/>
      <c r="G36" s="201">
        <v>0</v>
      </c>
      <c r="H36" s="201">
        <v>0</v>
      </c>
      <c r="I36" s="201">
        <v>0</v>
      </c>
      <c r="J36" s="206">
        <v>0</v>
      </c>
      <c r="K36" s="206">
        <v>0</v>
      </c>
      <c r="L36" s="206">
        <v>0.25</v>
      </c>
      <c r="M36" s="206">
        <v>0.35</v>
      </c>
      <c r="N36" s="206">
        <v>0.4</v>
      </c>
      <c r="O36" s="200">
        <f t="shared" si="0"/>
        <v>1</v>
      </c>
    </row>
    <row r="37" spans="1:18" ht="12.75">
      <c r="A37" s="193">
        <v>15</v>
      </c>
      <c r="B37" s="202" t="s">
        <v>204</v>
      </c>
      <c r="C37" s="202"/>
      <c r="D37" s="202"/>
      <c r="E37" s="202"/>
      <c r="F37" s="195">
        <f>PLAN!I100</f>
        <v>80213.15</v>
      </c>
      <c r="G37" s="197">
        <f>F37*G38</f>
        <v>0</v>
      </c>
      <c r="H37" s="197">
        <f>F37*H38</f>
        <v>0</v>
      </c>
      <c r="I37" s="205">
        <f>F37*I38</f>
        <v>8021.32</v>
      </c>
      <c r="J37" s="205">
        <f>F37*J38</f>
        <v>8021.32</v>
      </c>
      <c r="K37" s="205">
        <f>F37*K38</f>
        <v>16042.63</v>
      </c>
      <c r="L37" s="205">
        <f>F37*L38</f>
        <v>16042.63</v>
      </c>
      <c r="M37" s="205">
        <f>F37*M38</f>
        <v>16042.63</v>
      </c>
      <c r="N37" s="205">
        <f>F37*N38</f>
        <v>16042.63</v>
      </c>
      <c r="O37" s="196">
        <f t="shared" si="0"/>
        <v>80213.16</v>
      </c>
      <c r="Q37" s="198"/>
      <c r="R37" s="198"/>
    </row>
    <row r="38" spans="1:15" ht="12.75">
      <c r="A38" s="193"/>
      <c r="B38" s="199"/>
      <c r="C38" s="199"/>
      <c r="D38" s="199"/>
      <c r="E38" s="199"/>
      <c r="F38" s="195"/>
      <c r="G38" s="201">
        <v>0</v>
      </c>
      <c r="H38" s="201">
        <v>0</v>
      </c>
      <c r="I38" s="206">
        <v>0.1</v>
      </c>
      <c r="J38" s="206">
        <v>0.1</v>
      </c>
      <c r="K38" s="206">
        <v>0.2</v>
      </c>
      <c r="L38" s="206">
        <v>0.2</v>
      </c>
      <c r="M38" s="206">
        <v>0.2</v>
      </c>
      <c r="N38" s="206">
        <v>0.2</v>
      </c>
      <c r="O38" s="200">
        <f t="shared" si="0"/>
        <v>0.9999999999999999</v>
      </c>
    </row>
    <row r="39" spans="1:18" ht="12.75">
      <c r="A39" s="193">
        <v>16</v>
      </c>
      <c r="B39" s="202" t="s">
        <v>317</v>
      </c>
      <c r="C39" s="202"/>
      <c r="D39" s="202"/>
      <c r="E39" s="202"/>
      <c r="F39" s="195">
        <f>PLAN!I161</f>
        <v>27778.529999999995</v>
      </c>
      <c r="G39" s="197">
        <f>F39*G40</f>
        <v>0</v>
      </c>
      <c r="H39" s="197">
        <f>F39*H40</f>
        <v>0</v>
      </c>
      <c r="I39" s="205">
        <f>F39*I40</f>
        <v>2777.85</v>
      </c>
      <c r="J39" s="205">
        <f>F39*J40</f>
        <v>2777.85</v>
      </c>
      <c r="K39" s="205">
        <f>F39*K40</f>
        <v>5555.71</v>
      </c>
      <c r="L39" s="205">
        <f>F39*L40</f>
        <v>5555.71</v>
      </c>
      <c r="M39" s="205">
        <f>F39*M40</f>
        <v>5555.71</v>
      </c>
      <c r="N39" s="205">
        <f>F39*N40-0.02</f>
        <v>5555.69</v>
      </c>
      <c r="O39" s="196">
        <f t="shared" si="0"/>
        <v>27778.519999999997</v>
      </c>
      <c r="Q39" s="198"/>
      <c r="R39" s="198"/>
    </row>
    <row r="40" spans="1:15" ht="12.75">
      <c r="A40" s="193"/>
      <c r="B40" s="199"/>
      <c r="C40" s="199"/>
      <c r="D40" s="199"/>
      <c r="E40" s="199"/>
      <c r="F40" s="195"/>
      <c r="G40" s="201">
        <v>0</v>
      </c>
      <c r="H40" s="201">
        <v>0</v>
      </c>
      <c r="I40" s="206">
        <v>0.1</v>
      </c>
      <c r="J40" s="206">
        <v>0.1</v>
      </c>
      <c r="K40" s="206">
        <v>0.2</v>
      </c>
      <c r="L40" s="206">
        <v>0.2</v>
      </c>
      <c r="M40" s="206">
        <v>0.2</v>
      </c>
      <c r="N40" s="206">
        <v>0.2</v>
      </c>
      <c r="O40" s="200">
        <f t="shared" si="0"/>
        <v>0.9999999999999999</v>
      </c>
    </row>
    <row r="41" spans="1:18" ht="12.75">
      <c r="A41" s="193">
        <v>17</v>
      </c>
      <c r="B41" s="202" t="s">
        <v>405</v>
      </c>
      <c r="C41" s="202"/>
      <c r="D41" s="202"/>
      <c r="E41" s="202"/>
      <c r="F41" s="195">
        <f>PLAN!I207</f>
        <v>6506.58</v>
      </c>
      <c r="G41" s="196">
        <f>F41*G42</f>
        <v>650.66</v>
      </c>
      <c r="H41" s="196">
        <f>F41*H42</f>
        <v>325.33</v>
      </c>
      <c r="I41" s="205">
        <f>F41*I42</f>
        <v>650.66</v>
      </c>
      <c r="J41" s="205">
        <f>F41*J42</f>
        <v>650.66</v>
      </c>
      <c r="K41" s="205">
        <f>F41*K42</f>
        <v>650.66</v>
      </c>
      <c r="L41" s="205">
        <f>F41*L42</f>
        <v>975.99</v>
      </c>
      <c r="M41" s="205">
        <f>F41*M42</f>
        <v>1301.32</v>
      </c>
      <c r="N41" s="205">
        <f>F41*N42</f>
        <v>1301.32</v>
      </c>
      <c r="O41" s="196">
        <f t="shared" si="0"/>
        <v>6506.599999999999</v>
      </c>
      <c r="Q41" s="198"/>
      <c r="R41" s="198"/>
    </row>
    <row r="42" spans="1:15" ht="12.75">
      <c r="A42" s="193"/>
      <c r="B42" s="199"/>
      <c r="C42" s="199"/>
      <c r="D42" s="199"/>
      <c r="E42" s="199"/>
      <c r="F42" s="195"/>
      <c r="G42" s="200">
        <v>0.1</v>
      </c>
      <c r="H42" s="200">
        <v>0.05</v>
      </c>
      <c r="I42" s="206">
        <v>0.1</v>
      </c>
      <c r="J42" s="206">
        <v>0.1</v>
      </c>
      <c r="K42" s="206">
        <v>0.1</v>
      </c>
      <c r="L42" s="206">
        <v>0.15</v>
      </c>
      <c r="M42" s="206">
        <v>0.2</v>
      </c>
      <c r="N42" s="206">
        <v>0.2</v>
      </c>
      <c r="O42" s="200">
        <f t="shared" si="0"/>
        <v>0.9999999999999999</v>
      </c>
    </row>
    <row r="43" spans="1:18" ht="12.75">
      <c r="A43" s="193">
        <v>18</v>
      </c>
      <c r="B43" s="202" t="s">
        <v>412</v>
      </c>
      <c r="C43" s="202"/>
      <c r="D43" s="202"/>
      <c r="E43" s="202"/>
      <c r="F43" s="195">
        <f>PLAN!I211</f>
        <v>872.68</v>
      </c>
      <c r="G43" s="197">
        <f>F43*G44</f>
        <v>0</v>
      </c>
      <c r="H43" s="197">
        <f>F43*H44</f>
        <v>0</v>
      </c>
      <c r="I43" s="197">
        <f>F43*I44</f>
        <v>0</v>
      </c>
      <c r="J43" s="197">
        <f>F43*J44</f>
        <v>0</v>
      </c>
      <c r="K43" s="197">
        <f>F43*K44</f>
        <v>0</v>
      </c>
      <c r="L43" s="197">
        <f>F43*L44</f>
        <v>0</v>
      </c>
      <c r="M43" s="205">
        <f>F43*M44</f>
        <v>436.34</v>
      </c>
      <c r="N43" s="205">
        <f>F43*N44-0.01</f>
        <v>436.33</v>
      </c>
      <c r="O43" s="196">
        <f t="shared" si="0"/>
        <v>872.67</v>
      </c>
      <c r="Q43" s="198"/>
      <c r="R43" s="198"/>
    </row>
    <row r="44" spans="1:15" ht="12.75">
      <c r="A44" s="193"/>
      <c r="B44" s="199"/>
      <c r="C44" s="199"/>
      <c r="D44" s="199"/>
      <c r="E44" s="199"/>
      <c r="F44" s="195"/>
      <c r="G44" s="201">
        <v>0</v>
      </c>
      <c r="H44" s="201">
        <v>0</v>
      </c>
      <c r="I44" s="201">
        <v>0</v>
      </c>
      <c r="J44" s="201">
        <v>0</v>
      </c>
      <c r="K44" s="201">
        <v>0</v>
      </c>
      <c r="L44" s="201">
        <v>0</v>
      </c>
      <c r="M44" s="206">
        <v>0.5</v>
      </c>
      <c r="N44" s="206">
        <v>0.5</v>
      </c>
      <c r="O44" s="200">
        <f t="shared" si="0"/>
        <v>1</v>
      </c>
    </row>
    <row r="45" spans="1:15" ht="12.75">
      <c r="A45" s="193" t="s">
        <v>205</v>
      </c>
      <c r="B45" s="202" t="s">
        <v>205</v>
      </c>
      <c r="C45" s="202"/>
      <c r="D45" s="202"/>
      <c r="E45" s="202"/>
      <c r="F45" s="195"/>
      <c r="G45" s="196"/>
      <c r="H45" s="196"/>
      <c r="I45" s="205"/>
      <c r="J45" s="205"/>
      <c r="K45" s="205"/>
      <c r="L45" s="205"/>
      <c r="M45" s="205"/>
      <c r="N45" s="205"/>
      <c r="O45" s="196"/>
    </row>
    <row r="46" spans="1:15" ht="12.75">
      <c r="A46" s="193"/>
      <c r="B46" s="199"/>
      <c r="C46" s="199"/>
      <c r="D46" s="199"/>
      <c r="E46" s="199"/>
      <c r="F46" s="195"/>
      <c r="G46" s="200"/>
      <c r="H46" s="200"/>
      <c r="I46" s="206"/>
      <c r="J46" s="206"/>
      <c r="K46" s="206"/>
      <c r="L46" s="206"/>
      <c r="M46" s="206"/>
      <c r="N46" s="206"/>
      <c r="O46" s="200"/>
    </row>
    <row r="47" spans="1:15" ht="12.75">
      <c r="A47" s="174" t="s">
        <v>432</v>
      </c>
      <c r="B47" s="202" t="s">
        <v>205</v>
      </c>
      <c r="C47" s="202"/>
      <c r="D47" s="202"/>
      <c r="E47" s="202"/>
      <c r="F47" s="207"/>
      <c r="G47" s="197"/>
      <c r="H47" s="197"/>
      <c r="I47" s="197"/>
      <c r="J47" s="197"/>
      <c r="K47" s="197"/>
      <c r="L47" s="197"/>
      <c r="M47" s="197"/>
      <c r="N47" s="197"/>
      <c r="O47" s="197"/>
    </row>
    <row r="48" spans="1:15" ht="12.75">
      <c r="A48" s="174"/>
      <c r="B48" s="199"/>
      <c r="C48" s="199"/>
      <c r="D48" s="199"/>
      <c r="E48" s="199"/>
      <c r="F48" s="207"/>
      <c r="G48" s="201"/>
      <c r="H48" s="201"/>
      <c r="I48" s="201"/>
      <c r="J48" s="201"/>
      <c r="K48" s="201"/>
      <c r="L48" s="201"/>
      <c r="M48" s="201"/>
      <c r="N48" s="201"/>
      <c r="O48" s="201"/>
    </row>
    <row r="49" spans="1:15" ht="12.75">
      <c r="A49" s="208"/>
      <c r="B49" s="209" t="s">
        <v>433</v>
      </c>
      <c r="C49" s="209"/>
      <c r="D49" s="209"/>
      <c r="E49" s="209"/>
      <c r="F49" s="210">
        <f>SUM(F9:F48)</f>
        <v>343202.74</v>
      </c>
      <c r="G49" s="196">
        <f>G9+G11+G13+G15+G17+G41</f>
        <v>18523.35</v>
      </c>
      <c r="H49" s="196">
        <f>H11+H13+H15+H17+H41</f>
        <v>13056.349999999999</v>
      </c>
      <c r="I49" s="205">
        <f>I13+I15+I39+I37+I41</f>
        <v>18621.78</v>
      </c>
      <c r="J49" s="205">
        <f>J15+J27+J33+J39+J37+J41</f>
        <v>22537.469999999998</v>
      </c>
      <c r="K49" s="205">
        <f>K19+K27+K29+K33+K39+K37+K41</f>
        <v>38934.26</v>
      </c>
      <c r="L49" s="205">
        <f>L19+L21+L27+L29+L39+L33+L35+L37+L41</f>
        <v>60507.12999999999</v>
      </c>
      <c r="M49" s="205">
        <f>M19+M21+M23+M27+M29+M31+M33+M35+M37+M39+M41+M43</f>
        <v>86121.61</v>
      </c>
      <c r="N49" s="205">
        <f>N19+N21+N23+N25+N27+N31+N35+N37+N39+N41+N43+N29</f>
        <v>84900.81000000001</v>
      </c>
      <c r="O49" s="210">
        <f>O9+O11+O13+O15+O17+O19+O21+O23+O25+O27+O31+O33+O35+O37+O39+O41+O43+O29-0.02</f>
        <v>343202.73999999993</v>
      </c>
    </row>
    <row r="50" spans="1:15" ht="12.75">
      <c r="A50" s="208"/>
      <c r="B50" s="209" t="s">
        <v>434</v>
      </c>
      <c r="C50" s="209"/>
      <c r="D50" s="209"/>
      <c r="E50" s="209"/>
      <c r="F50" s="196"/>
      <c r="G50" s="196">
        <f>G49</f>
        <v>18523.35</v>
      </c>
      <c r="H50" s="196">
        <f aca="true" t="shared" si="1" ref="H50:N50">G50+H49</f>
        <v>31579.699999999997</v>
      </c>
      <c r="I50" s="205">
        <f t="shared" si="1"/>
        <v>50201.479999999996</v>
      </c>
      <c r="J50" s="205">
        <f t="shared" si="1"/>
        <v>72738.95</v>
      </c>
      <c r="K50" s="205">
        <f t="shared" si="1"/>
        <v>111673.20999999999</v>
      </c>
      <c r="L50" s="205">
        <f t="shared" si="1"/>
        <v>172180.33999999997</v>
      </c>
      <c r="M50" s="205">
        <f t="shared" si="1"/>
        <v>258301.94999999995</v>
      </c>
      <c r="N50" s="211">
        <f t="shared" si="1"/>
        <v>343202.75999999995</v>
      </c>
      <c r="O50" s="196"/>
    </row>
    <row r="51" spans="1:15" ht="12.75">
      <c r="A51" s="208"/>
      <c r="B51" s="209" t="s">
        <v>435</v>
      </c>
      <c r="C51" s="209"/>
      <c r="D51" s="209"/>
      <c r="E51" s="209"/>
      <c r="F51" s="196"/>
      <c r="G51" s="212">
        <f>G50/F49</f>
        <v>0.054</v>
      </c>
      <c r="H51" s="212">
        <f>H49/F49</f>
        <v>0.038</v>
      </c>
      <c r="I51" s="212">
        <f>I49/F49</f>
        <v>0.0543</v>
      </c>
      <c r="J51" s="212">
        <f>J49/F49</f>
        <v>0.0657</v>
      </c>
      <c r="K51" s="212">
        <f>K49/F49</f>
        <v>0.1134</v>
      </c>
      <c r="L51" s="212">
        <f>L49/F49</f>
        <v>0.1763</v>
      </c>
      <c r="M51" s="212">
        <f>M49/F49</f>
        <v>0.2509</v>
      </c>
      <c r="N51" s="212">
        <f>N49/F49</f>
        <v>0.2474</v>
      </c>
      <c r="O51" s="213">
        <f>SUM(G51:N51)</f>
        <v>1</v>
      </c>
    </row>
    <row r="52" spans="1:15" ht="12.75">
      <c r="A52" s="208"/>
      <c r="B52" s="209" t="s">
        <v>436</v>
      </c>
      <c r="C52" s="209"/>
      <c r="D52" s="209"/>
      <c r="E52" s="209"/>
      <c r="F52" s="196"/>
      <c r="G52" s="212">
        <f>G51</f>
        <v>0.054</v>
      </c>
      <c r="H52" s="212">
        <f aca="true" t="shared" si="2" ref="H52:N52">G52+H51</f>
        <v>0.092</v>
      </c>
      <c r="I52" s="214">
        <f t="shared" si="2"/>
        <v>0.14629999999999999</v>
      </c>
      <c r="J52" s="214">
        <f t="shared" si="2"/>
        <v>0.21199999999999997</v>
      </c>
      <c r="K52" s="214">
        <f t="shared" si="2"/>
        <v>0.32539999999999997</v>
      </c>
      <c r="L52" s="214">
        <f t="shared" si="2"/>
        <v>0.5017</v>
      </c>
      <c r="M52" s="214">
        <f t="shared" si="2"/>
        <v>0.7526</v>
      </c>
      <c r="N52" s="215">
        <f t="shared" si="2"/>
        <v>1</v>
      </c>
      <c r="O52" s="213">
        <f>N52</f>
        <v>1</v>
      </c>
    </row>
  </sheetData>
  <sheetProtection selectLockedCells="1" selectUnlockedCells="1"/>
  <mergeCells count="92">
    <mergeCell ref="A1:O1"/>
    <mergeCell ref="A3:F3"/>
    <mergeCell ref="A4:F4"/>
    <mergeCell ref="G4:K4"/>
    <mergeCell ref="A5:F5"/>
    <mergeCell ref="H5:K5"/>
    <mergeCell ref="A6:F6"/>
    <mergeCell ref="B8:E8"/>
    <mergeCell ref="A9:A10"/>
    <mergeCell ref="B9:E9"/>
    <mergeCell ref="F9:F10"/>
    <mergeCell ref="B10:E10"/>
    <mergeCell ref="A11:A12"/>
    <mergeCell ref="B11:E11"/>
    <mergeCell ref="F11:F12"/>
    <mergeCell ref="B12:E12"/>
    <mergeCell ref="A13:A14"/>
    <mergeCell ref="B13:E13"/>
    <mergeCell ref="F13:F14"/>
    <mergeCell ref="B14:E14"/>
    <mergeCell ref="A15:A16"/>
    <mergeCell ref="B15:E15"/>
    <mergeCell ref="F15:F16"/>
    <mergeCell ref="B16:E16"/>
    <mergeCell ref="A17:A18"/>
    <mergeCell ref="B17:E17"/>
    <mergeCell ref="F17:F18"/>
    <mergeCell ref="B18:E18"/>
    <mergeCell ref="A19:A20"/>
    <mergeCell ref="B19:E19"/>
    <mergeCell ref="F19:F20"/>
    <mergeCell ref="B20:E20"/>
    <mergeCell ref="A21:A22"/>
    <mergeCell ref="B21:E21"/>
    <mergeCell ref="F21:F22"/>
    <mergeCell ref="B22:E22"/>
    <mergeCell ref="A23:A24"/>
    <mergeCell ref="B23:E23"/>
    <mergeCell ref="F23:F24"/>
    <mergeCell ref="B24:E24"/>
    <mergeCell ref="A25:A26"/>
    <mergeCell ref="B25:E25"/>
    <mergeCell ref="F25:F26"/>
    <mergeCell ref="B26:E26"/>
    <mergeCell ref="A27:A28"/>
    <mergeCell ref="B27:E27"/>
    <mergeCell ref="F27:F28"/>
    <mergeCell ref="B28:E28"/>
    <mergeCell ref="A29:A30"/>
    <mergeCell ref="B29:E29"/>
    <mergeCell ref="F29:F30"/>
    <mergeCell ref="B30:E30"/>
    <mergeCell ref="A31:A32"/>
    <mergeCell ref="B31:E31"/>
    <mergeCell ref="F31:F32"/>
    <mergeCell ref="B32:E32"/>
    <mergeCell ref="A33:A34"/>
    <mergeCell ref="B33:E33"/>
    <mergeCell ref="F33:F34"/>
    <mergeCell ref="B34:E34"/>
    <mergeCell ref="A35:A36"/>
    <mergeCell ref="B35:E35"/>
    <mergeCell ref="F35:F36"/>
    <mergeCell ref="B36:E36"/>
    <mergeCell ref="A37:A38"/>
    <mergeCell ref="B37:E37"/>
    <mergeCell ref="F37:F38"/>
    <mergeCell ref="B38:E38"/>
    <mergeCell ref="A39:A40"/>
    <mergeCell ref="B39:E39"/>
    <mergeCell ref="F39:F40"/>
    <mergeCell ref="B40:E40"/>
    <mergeCell ref="A41:A42"/>
    <mergeCell ref="B41:E41"/>
    <mergeCell ref="F41:F42"/>
    <mergeCell ref="B42:E42"/>
    <mergeCell ref="A43:A44"/>
    <mergeCell ref="B43:E43"/>
    <mergeCell ref="F43:F44"/>
    <mergeCell ref="B44:E44"/>
    <mergeCell ref="A45:A46"/>
    <mergeCell ref="B45:E45"/>
    <mergeCell ref="F45:F46"/>
    <mergeCell ref="B46:E46"/>
    <mergeCell ref="A47:A48"/>
    <mergeCell ref="B47:E47"/>
    <mergeCell ref="F47:F48"/>
    <mergeCell ref="B48:E48"/>
    <mergeCell ref="B49:E49"/>
    <mergeCell ref="B50:E50"/>
    <mergeCell ref="B51:E51"/>
    <mergeCell ref="B52:E52"/>
  </mergeCells>
  <printOptions horizontalCentered="1" verticalCentered="1"/>
  <pageMargins left="0.11805555555555555" right="0.11805555555555555" top="0.39375" bottom="0.39375" header="0.5118055555555555" footer="0.5118055555555555"/>
  <pageSetup horizontalDpi="300" verticalDpi="3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Gavazza</cp:lastModifiedBy>
  <cp:lastPrinted>2019-08-22T13:55:01Z</cp:lastPrinted>
  <dcterms:created xsi:type="dcterms:W3CDTF">2017-12-08T17:47:55Z</dcterms:created>
  <dcterms:modified xsi:type="dcterms:W3CDTF">2019-09-05T15:57:49Z</dcterms:modified>
  <cp:category/>
  <cp:version/>
  <cp:contentType/>
  <cp:contentStatus/>
</cp:coreProperties>
</file>