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rçamento" sheetId="1" r:id="rId1"/>
    <sheet name="cronograma" sheetId="2" r:id="rId2"/>
    <sheet name="Relação de ruas" sheetId="3" r:id="rId3"/>
  </sheets>
  <definedNames>
    <definedName name="_xlnm.Print_Area" localSheetId="0">'orçamento'!$A$1:$L$29</definedName>
    <definedName name="_xlnm.Print_Area" localSheetId="2">'Relação de ruas'!$A$1:$J$40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12" authorId="0">
      <text>
        <r>
          <rPr>
            <b/>
            <sz val="8"/>
            <color indexed="8"/>
            <rFont val="Times New Roman"/>
            <family val="1"/>
          </rPr>
          <t xml:space="preserve">Engenharia:
</t>
        </r>
      </text>
    </comment>
    <comment ref="E21" authorId="0">
      <text>
        <r>
          <rPr>
            <b/>
            <sz val="8"/>
            <color indexed="8"/>
            <rFont val="Times New Roman"/>
            <family val="1"/>
          </rPr>
          <t xml:space="preserve">Engenharia:
</t>
        </r>
      </text>
    </comment>
  </commentList>
</comments>
</file>

<file path=xl/sharedStrings.xml><?xml version="1.0" encoding="utf-8"?>
<sst xmlns="http://schemas.openxmlformats.org/spreadsheetml/2006/main" count="186" uniqueCount="93">
  <si>
    <t>incluir n. Contrato</t>
  </si>
  <si>
    <t>RECAPEAMENTO ASFÁLTICO EM CBUQ- VILA SANTA FÉ- DISTRITO CACHOEIRA DE EMAS</t>
  </si>
  <si>
    <t>LOCAL: RUAS DA VILA SANTA FÉ- DISTRITO CACHOEIRA DE EMAS - PIRASSUNUNGA -CONFORME RELAÇÃO ANEXA</t>
  </si>
  <si>
    <t>sinapi</t>
  </si>
  <si>
    <t>SINAPI sem desoneração</t>
  </si>
  <si>
    <t xml:space="preserve"> </t>
  </si>
  <si>
    <t>data refer. Setembro/2017</t>
  </si>
  <si>
    <t>ITEM</t>
  </si>
  <si>
    <t>ESPECIFICAÇÃO</t>
  </si>
  <si>
    <t>UNID</t>
  </si>
  <si>
    <t xml:space="preserve">QUANT </t>
  </si>
  <si>
    <t>P. UNIT
(s/ BDI)</t>
  </si>
  <si>
    <t>P. UNIT
(c/ BDI)</t>
  </si>
  <si>
    <t xml:space="preserve">P.TOTAL </t>
  </si>
  <si>
    <t>TOTAL
ITEM (bdi)</t>
  </si>
  <si>
    <t>PREÇO 
TOTAL
C/ BDI</t>
  </si>
  <si>
    <t xml:space="preserve">Código Sinapi </t>
  </si>
  <si>
    <t>Placa de identificação da obra</t>
  </si>
  <si>
    <t>1.1</t>
  </si>
  <si>
    <t>Placa de identificação da obra modelo Caixa Federal</t>
  </si>
  <si>
    <t>m²</t>
  </si>
  <si>
    <t>74209/001</t>
  </si>
  <si>
    <t>Recapeamento asfáltico</t>
  </si>
  <si>
    <t>2.1</t>
  </si>
  <si>
    <t>Pintura ligante RR1C</t>
  </si>
  <si>
    <t>2.2</t>
  </si>
  <si>
    <t>Construção de Pavimento com Concreto Betuminoso Usinado a Quente (CBUQ), camada de rolamento, espessura 3 cm, exclusive transporte</t>
  </si>
  <si>
    <t>m³</t>
  </si>
  <si>
    <t>93% do custo SINAPI (teto) de 738,18</t>
  </si>
  <si>
    <t>2.3</t>
  </si>
  <si>
    <t xml:space="preserve">Transporte com caminhão basculante 10m³ de massa asfáltica para pavimentação urbana, considerando a media entre cidades (Mogi Mirim/Leme/Ribeirão Preto/Araras) em 58,73 Km </t>
  </si>
  <si>
    <t>m³ x km</t>
  </si>
  <si>
    <t>93% do custo SINAPI (teto) de 0,95</t>
  </si>
  <si>
    <t>TOTAL ORÇADO R$</t>
  </si>
  <si>
    <t xml:space="preserve">Composição do BDI </t>
  </si>
  <si>
    <t>Garantia   -   0,32 %</t>
  </si>
  <si>
    <t xml:space="preserve">O detalhamento dos encargos sociais atende ao </t>
  </si>
  <si>
    <t>Risco       -  0,40  %</t>
  </si>
  <si>
    <t>estabelecido no SINAPI na data-base 09/2017 s/ desoneração.</t>
  </si>
  <si>
    <t>Despesas Financeiras - 1,00 %</t>
  </si>
  <si>
    <t>Administração Central - 3,00 %</t>
  </si>
  <si>
    <t xml:space="preserve">Optamos pelo orçamento sem desoneração, o qual </t>
  </si>
  <si>
    <t>Lucro       -    6,21 %</t>
  </si>
  <si>
    <t>consideramos mais adequado para a Admin. Municipal.</t>
  </si>
  <si>
    <t>Tributos    -    8,65 % (PIS/COFINS 3,65% + ISS 5%)</t>
  </si>
  <si>
    <t>indice de maior relevância: item 2.2 construção pavimento CBUQ capa 3 cm</t>
  </si>
  <si>
    <t>Obs: indice de maior relevância: item 2.2 construção pavimento CBUQ capa 3 cm</t>
  </si>
  <si>
    <t>João Ladislau Pinto</t>
  </si>
  <si>
    <t>latitude: 21º56'54,62"S</t>
  </si>
  <si>
    <t>CREA SP 5060121768</t>
  </si>
  <si>
    <t>longitude: 47º22'23,65"O</t>
  </si>
  <si>
    <t xml:space="preserve">CRONOGRAMA FÍSICO FINANCEIRO  </t>
  </si>
  <si>
    <t>CRONOGRAMA FÍSICO FINANCEIRO</t>
  </si>
  <si>
    <t>PROJETO: Recapeamento asfáltico em CBUQ capa minima acabada 3 cm</t>
  </si>
  <si>
    <t xml:space="preserve">                     PREFEITURA MUNICIPAL  </t>
  </si>
  <si>
    <t>Ruas da Vila Santa Fé- Distrito Cachoeira de Emas -Pirassununga</t>
  </si>
  <si>
    <t>PIRASSUNUNGA</t>
  </si>
  <si>
    <t>conforme relação anexa</t>
  </si>
  <si>
    <t>DISCRIMINAÇÃO DOS SERVIÇOS</t>
  </si>
  <si>
    <t>VALOR(R$)</t>
  </si>
  <si>
    <t>SUB-TOTAL</t>
  </si>
  <si>
    <t>Placa da obra modelo CAIXA ECONOMICA FEDERAL</t>
  </si>
  <si>
    <t>VALOR DO PERÍODO</t>
  </si>
  <si>
    <t>VALOR ACUMULADO</t>
  </si>
  <si>
    <t>PERCENTUAL DO PERÍODO</t>
  </si>
  <si>
    <t>PERCENTUAL ACUMULADO</t>
  </si>
  <si>
    <t>Responsável:Secretaria Municipal de Obras e Serviços</t>
  </si>
  <si>
    <t>Planilha dos Serviços de Recapeamento de Ruas da cidade de Pirassununga -2017</t>
  </si>
  <si>
    <t>Bairro</t>
  </si>
  <si>
    <t>Código</t>
  </si>
  <si>
    <t>Ruas a serem recapeadas</t>
  </si>
  <si>
    <t>L.</t>
  </si>
  <si>
    <t>Compr. (m)</t>
  </si>
  <si>
    <t>Área rua</t>
  </si>
  <si>
    <t>Golas</t>
  </si>
  <si>
    <t xml:space="preserve">total a </t>
  </si>
  <si>
    <t>Trecho da</t>
  </si>
  <si>
    <t>à</t>
  </si>
  <si>
    <t>VILA SANTA FÉ - DISTRITO CACHOEIRA DE EMAS - PIRASSUNUNGA</t>
  </si>
  <si>
    <t xml:space="preserve">Rua </t>
  </si>
  <si>
    <t>São Sebastião</t>
  </si>
  <si>
    <t>Rua Santa Inês</t>
  </si>
  <si>
    <t>Rua Efigênia</t>
  </si>
  <si>
    <t>São Camilo</t>
  </si>
  <si>
    <t>Rua Santa Helena</t>
  </si>
  <si>
    <t>Santa Inês</t>
  </si>
  <si>
    <t>Avenida São Lucas</t>
  </si>
  <si>
    <t>Rua são Francisco de Assis</t>
  </si>
  <si>
    <t>Santa Marta</t>
  </si>
  <si>
    <t>Rua São Vicente de Paula</t>
  </si>
  <si>
    <t xml:space="preserve">  </t>
  </si>
  <si>
    <t>Total  de recapeamento com CBUQ</t>
  </si>
  <si>
    <t>Valores totalizados- m²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</si>
</sst>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#,##0"/>
    <numFmt numFmtId="167" formatCode="#,##0.0000"/>
    <numFmt numFmtId="168" formatCode="_(* #,##0.00_);_(* \(#,##0.00\);_(* \-??_);_(@_)"/>
    <numFmt numFmtId="169" formatCode="DD/MM/YYYY"/>
    <numFmt numFmtId="170" formatCode="#,##0.00;\-#,##0.00"/>
    <numFmt numFmtId="171" formatCode="0%"/>
    <numFmt numFmtId="172" formatCode="0.0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2"/>
      <name val="Times New Roman"/>
      <family val="1"/>
    </font>
    <font>
      <sz val="10"/>
      <color indexed="63"/>
      <name val="Calibri"/>
      <family val="2"/>
    </font>
    <font>
      <sz val="7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44"/>
      <name val="Arial"/>
      <family val="2"/>
    </font>
    <font>
      <sz val="9"/>
      <name val="Arial"/>
      <family val="2"/>
    </font>
    <font>
      <b/>
      <sz val="8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7"/>
      <color indexed="8"/>
      <name val="Arial"/>
      <family val="2"/>
    </font>
    <font>
      <sz val="7"/>
      <name val="Times New Roman"/>
      <family val="1"/>
    </font>
    <font>
      <sz val="8"/>
      <color indexed="9"/>
      <name val="Arial"/>
      <family val="2"/>
    </font>
    <font>
      <b/>
      <sz val="10"/>
      <color indexed="8"/>
      <name val="Miriad bold"/>
      <family val="0"/>
    </font>
    <font>
      <b/>
      <sz val="9"/>
      <color indexed="8"/>
      <name val="Miriad bold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8.5"/>
      <color indexed="8"/>
      <name val="Miriad bold"/>
      <family val="0"/>
    </font>
    <font>
      <sz val="8"/>
      <color indexed="8"/>
      <name val="Miriad bold"/>
      <family val="0"/>
    </font>
    <font>
      <sz val="7"/>
      <color indexed="8"/>
      <name val="Miriad bold"/>
      <family val="0"/>
    </font>
    <font>
      <sz val="11"/>
      <color indexed="8"/>
      <name val="Miriad bold"/>
      <family val="0"/>
    </font>
    <font>
      <sz val="8"/>
      <color indexed="8"/>
      <name val="Times New Roman"/>
      <family val="1"/>
    </font>
    <font>
      <b/>
      <sz val="8"/>
      <color indexed="8"/>
      <name val="Miriad bold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8"/>
      <color indexed="9"/>
      <name val="Calibri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4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0" borderId="0">
      <alignment/>
      <protection/>
    </xf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49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5" fillId="0" borderId="2" xfId="32" applyFont="1" applyBorder="1" applyAlignment="1">
      <alignment horizontal="center"/>
      <protection/>
    </xf>
    <xf numFmtId="164" fontId="15" fillId="0" borderId="0" xfId="32" applyFont="1" applyBorder="1" applyAlignment="1">
      <alignment horizontal="center"/>
      <protection/>
    </xf>
    <xf numFmtId="164" fontId="15" fillId="0" borderId="3" xfId="32" applyFont="1" applyBorder="1" applyAlignment="1">
      <alignment horizontal="center"/>
      <protection/>
    </xf>
    <xf numFmtId="164" fontId="16" fillId="0" borderId="3" xfId="32" applyFont="1" applyBorder="1" applyAlignment="1">
      <alignment/>
      <protection/>
    </xf>
    <xf numFmtId="164" fontId="16" fillId="0" borderId="4" xfId="32" applyFont="1" applyBorder="1" applyAlignment="1">
      <alignment/>
      <protection/>
    </xf>
    <xf numFmtId="164" fontId="17" fillId="0" borderId="5" xfId="32" applyFont="1" applyBorder="1" applyAlignment="1">
      <alignment horizontal="left"/>
      <protection/>
    </xf>
    <xf numFmtId="164" fontId="16" fillId="0" borderId="0" xfId="32" applyFont="1" applyBorder="1" applyAlignment="1">
      <alignment/>
      <protection/>
    </xf>
    <xf numFmtId="164" fontId="16" fillId="0" borderId="6" xfId="32" applyFont="1" applyBorder="1" applyAlignment="1">
      <alignment/>
      <protection/>
    </xf>
    <xf numFmtId="164" fontId="18" fillId="0" borderId="5" xfId="32" applyFont="1" applyBorder="1" applyAlignment="1">
      <alignment horizontal="left"/>
      <protection/>
    </xf>
    <xf numFmtId="164" fontId="19" fillId="0" borderId="0" xfId="32" applyFont="1" applyBorder="1" applyAlignment="1">
      <alignment horizontal="left"/>
      <protection/>
    </xf>
    <xf numFmtId="164" fontId="15" fillId="0" borderId="0" xfId="32" applyFont="1" applyBorder="1" applyAlignment="1">
      <alignment horizontal="left"/>
      <protection/>
    </xf>
    <xf numFmtId="164" fontId="14" fillId="0" borderId="0" xfId="32" applyFont="1" applyBorder="1">
      <alignment/>
      <protection/>
    </xf>
    <xf numFmtId="164" fontId="14" fillId="0" borderId="6" xfId="32" applyFont="1" applyBorder="1">
      <alignment/>
      <protection/>
    </xf>
    <xf numFmtId="164" fontId="15" fillId="0" borderId="5" xfId="32" applyFont="1" applyBorder="1" applyAlignment="1">
      <alignment vertical="center" wrapText="1"/>
      <protection/>
    </xf>
    <xf numFmtId="164" fontId="20" fillId="0" borderId="0" xfId="32" applyFont="1" applyBorder="1" applyAlignment="1">
      <alignment horizontal="center"/>
      <protection/>
    </xf>
    <xf numFmtId="164" fontId="21" fillId="0" borderId="0" xfId="32" applyFont="1" applyBorder="1" applyAlignment="1">
      <alignment horizontal="center"/>
      <protection/>
    </xf>
    <xf numFmtId="164" fontId="0" fillId="0" borderId="7" xfId="32" applyFont="1" applyBorder="1" applyAlignment="1">
      <alignment horizontal="left" wrapText="1"/>
      <protection/>
    </xf>
    <xf numFmtId="164" fontId="0" fillId="0" borderId="8" xfId="32" applyFont="1" applyBorder="1" applyAlignment="1">
      <alignment horizontal="left" vertical="top" wrapText="1"/>
      <protection/>
    </xf>
    <xf numFmtId="164" fontId="22" fillId="0" borderId="8" xfId="32" applyFont="1" applyBorder="1" applyAlignment="1">
      <alignment horizontal="center" vertical="top" wrapText="1"/>
      <protection/>
    </xf>
    <xf numFmtId="164" fontId="14" fillId="0" borderId="9" xfId="32" applyFont="1" applyBorder="1">
      <alignment/>
      <protection/>
    </xf>
    <xf numFmtId="164" fontId="0" fillId="0" borderId="0" xfId="32" applyFont="1" applyBorder="1" applyAlignment="1">
      <alignment horizontal="center" wrapText="1"/>
      <protection/>
    </xf>
    <xf numFmtId="164" fontId="14" fillId="0" borderId="10" xfId="32" applyFont="1" applyBorder="1" applyAlignment="1">
      <alignment horizontal="center"/>
      <protection/>
    </xf>
    <xf numFmtId="165" fontId="17" fillId="0" borderId="11" xfId="0" applyNumberFormat="1" applyFont="1" applyBorder="1" applyAlignment="1">
      <alignment horizontal="center" vertical="center"/>
    </xf>
    <xf numFmtId="165" fontId="17" fillId="0" borderId="11" xfId="0" applyNumberFormat="1" applyFont="1" applyBorder="1" applyAlignment="1">
      <alignment horizontal="center" vertical="center" wrapText="1"/>
    </xf>
    <xf numFmtId="164" fontId="17" fillId="0" borderId="11" xfId="0" applyFont="1" applyBorder="1" applyAlignment="1">
      <alignment horizontal="center" vertical="center" wrapText="1"/>
    </xf>
    <xf numFmtId="166" fontId="17" fillId="9" borderId="7" xfId="0" applyNumberFormat="1" applyFont="1" applyFill="1" applyBorder="1" applyAlignment="1">
      <alignment horizontal="center" vertical="center"/>
    </xf>
    <xf numFmtId="165" fontId="17" fillId="9" borderId="11" xfId="0" applyNumberFormat="1" applyFont="1" applyFill="1" applyBorder="1" applyAlignment="1">
      <alignment horizontal="left"/>
    </xf>
    <xf numFmtId="165" fontId="17" fillId="9" borderId="12" xfId="0" applyNumberFormat="1" applyFont="1" applyFill="1" applyBorder="1" applyAlignment="1">
      <alignment horizontal="center" vertical="center"/>
    </xf>
    <xf numFmtId="165" fontId="17" fillId="9" borderId="12" xfId="0" applyNumberFormat="1" applyFont="1" applyFill="1" applyBorder="1" applyAlignment="1">
      <alignment/>
    </xf>
    <xf numFmtId="167" fontId="23" fillId="10" borderId="7" xfId="0" applyNumberFormat="1" applyFont="1" applyFill="1" applyBorder="1" applyAlignment="1">
      <alignment/>
    </xf>
    <xf numFmtId="165" fontId="17" fillId="10" borderId="7" xfId="0" applyNumberFormat="1" applyFont="1" applyFill="1" applyBorder="1" applyAlignment="1">
      <alignment horizontal="right"/>
    </xf>
    <xf numFmtId="164" fontId="17" fillId="9" borderId="11" xfId="0" applyFont="1" applyFill="1" applyBorder="1" applyAlignment="1">
      <alignment horizontal="center"/>
    </xf>
    <xf numFmtId="165" fontId="24" fillId="11" borderId="11" xfId="0" applyNumberFormat="1" applyFont="1" applyFill="1" applyBorder="1" applyAlignment="1">
      <alignment horizontal="center" vertical="center"/>
    </xf>
    <xf numFmtId="164" fontId="24" fillId="0" borderId="13" xfId="0" applyFont="1" applyBorder="1" applyAlignment="1">
      <alignment vertical="center" wrapText="1"/>
    </xf>
    <xf numFmtId="165" fontId="24" fillId="0" borderId="11" xfId="0" applyNumberFormat="1" applyFont="1" applyBorder="1" applyAlignment="1">
      <alignment horizontal="center" vertical="center"/>
    </xf>
    <xf numFmtId="165" fontId="24" fillId="0" borderId="14" xfId="0" applyNumberFormat="1" applyFont="1" applyBorder="1" applyAlignment="1">
      <alignment horizontal="center" vertical="center"/>
    </xf>
    <xf numFmtId="165" fontId="24" fillId="0" borderId="14" xfId="0" applyNumberFormat="1" applyFont="1" applyBorder="1" applyAlignment="1">
      <alignment horizontal="right" vertical="center"/>
    </xf>
    <xf numFmtId="164" fontId="24" fillId="0" borderId="11" xfId="0" applyFont="1" applyBorder="1" applyAlignment="1">
      <alignment horizontal="center" vertical="center"/>
    </xf>
    <xf numFmtId="166" fontId="17" fillId="9" borderId="14" xfId="0" applyNumberFormat="1" applyFont="1" applyFill="1" applyBorder="1" applyAlignment="1">
      <alignment horizontal="center" vertical="center"/>
    </xf>
    <xf numFmtId="165" fontId="17" fillId="9" borderId="11" xfId="0" applyNumberFormat="1" applyFont="1" applyFill="1" applyBorder="1" applyAlignment="1">
      <alignment horizontal="left" vertical="center"/>
    </xf>
    <xf numFmtId="165" fontId="17" fillId="9" borderId="11" xfId="0" applyNumberFormat="1" applyFont="1" applyFill="1" applyBorder="1" applyAlignment="1">
      <alignment horizontal="center" vertical="center"/>
    </xf>
    <xf numFmtId="165" fontId="17" fillId="9" borderId="12" xfId="0" applyNumberFormat="1" applyFont="1" applyFill="1" applyBorder="1" applyAlignment="1">
      <alignment vertical="center"/>
    </xf>
    <xf numFmtId="165" fontId="17" fillId="10" borderId="7" xfId="0" applyNumberFormat="1" applyFont="1" applyFill="1" applyBorder="1" applyAlignment="1">
      <alignment horizontal="center" vertical="center"/>
    </xf>
    <xf numFmtId="165" fontId="17" fillId="10" borderId="7" xfId="0" applyNumberFormat="1" applyFont="1" applyFill="1" applyBorder="1" applyAlignment="1">
      <alignment horizontal="right" vertical="center"/>
    </xf>
    <xf numFmtId="164" fontId="17" fillId="9" borderId="11" xfId="0" applyFont="1" applyFill="1" applyBorder="1" applyAlignment="1">
      <alignment horizontal="center" vertical="center"/>
    </xf>
    <xf numFmtId="165" fontId="24" fillId="0" borderId="11" xfId="0" applyNumberFormat="1" applyFont="1" applyBorder="1" applyAlignment="1">
      <alignment horizontal="justify" vertical="center"/>
    </xf>
    <xf numFmtId="168" fontId="24" fillId="0" borderId="11" xfId="15" applyNumberFormat="1" applyFont="1" applyFill="1" applyBorder="1" applyAlignment="1" applyProtection="1">
      <alignment vertical="center"/>
      <protection/>
    </xf>
    <xf numFmtId="164" fontId="26" fillId="0" borderId="11" xfId="0" applyFont="1" applyBorder="1" applyAlignment="1">
      <alignment horizontal="center" vertical="center" wrapText="1"/>
    </xf>
    <xf numFmtId="165" fontId="24" fillId="0" borderId="11" xfId="0" applyNumberFormat="1" applyFont="1" applyBorder="1" applyAlignment="1">
      <alignment horizontal="justify" vertical="center" wrapText="1"/>
    </xf>
    <xf numFmtId="165" fontId="17" fillId="0" borderId="7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5" fontId="27" fillId="0" borderId="8" xfId="0" applyNumberFormat="1" applyFont="1" applyBorder="1" applyAlignment="1">
      <alignment/>
    </xf>
    <xf numFmtId="165" fontId="17" fillId="0" borderId="8" xfId="0" applyNumberFormat="1" applyFont="1" applyBorder="1" applyAlignment="1">
      <alignment/>
    </xf>
    <xf numFmtId="164" fontId="24" fillId="0" borderId="7" xfId="0" applyFont="1" applyBorder="1" applyAlignment="1">
      <alignment/>
    </xf>
    <xf numFmtId="164" fontId="24" fillId="0" borderId="9" xfId="0" applyFont="1" applyBorder="1" applyAlignment="1">
      <alignment/>
    </xf>
    <xf numFmtId="164" fontId="0" fillId="0" borderId="0" xfId="0" applyBorder="1" applyAlignment="1">
      <alignment/>
    </xf>
    <xf numFmtId="164" fontId="28" fillId="0" borderId="11" xfId="0" applyFont="1" applyBorder="1" applyAlignment="1">
      <alignment horizontal="left"/>
    </xf>
    <xf numFmtId="164" fontId="14" fillId="0" borderId="0" xfId="0" applyFont="1" applyBorder="1" applyAlignment="1">
      <alignment/>
    </xf>
    <xf numFmtId="164" fontId="29" fillId="0" borderId="11" xfId="0" applyFont="1" applyBorder="1" applyAlignment="1">
      <alignment horizontal="left" vertical="center"/>
    </xf>
    <xf numFmtId="165" fontId="0" fillId="0" borderId="6" xfId="0" applyNumberFormat="1" applyFont="1" applyBorder="1" applyAlignment="1">
      <alignment horizontal="center" vertical="center"/>
    </xf>
    <xf numFmtId="164" fontId="15" fillId="0" borderId="11" xfId="0" applyFont="1" applyBorder="1" applyAlignment="1">
      <alignment horizontal="left" vertical="center"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29" fillId="0" borderId="11" xfId="0" applyFont="1" applyBorder="1" applyAlignment="1">
      <alignment horizontal="left" vertical="center" wrapText="1"/>
    </xf>
    <xf numFmtId="164" fontId="0" fillId="0" borderId="6" xfId="0" applyBorder="1" applyAlignment="1">
      <alignment horizontal="left"/>
    </xf>
    <xf numFmtId="164" fontId="15" fillId="11" borderId="11" xfId="0" applyFont="1" applyFill="1" applyBorder="1" applyAlignment="1">
      <alignment horizontal="left" vertical="center"/>
    </xf>
    <xf numFmtId="164" fontId="0" fillId="0" borderId="8" xfId="0" applyBorder="1" applyAlignment="1">
      <alignment/>
    </xf>
    <xf numFmtId="164" fontId="30" fillId="0" borderId="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5" fillId="0" borderId="15" xfId="0" applyFont="1" applyBorder="1" applyAlignment="1">
      <alignment/>
    </xf>
    <xf numFmtId="164" fontId="0" fillId="0" borderId="15" xfId="0" applyBorder="1" applyAlignment="1">
      <alignment/>
    </xf>
    <xf numFmtId="164" fontId="0" fillId="0" borderId="10" xfId="0" applyBorder="1" applyAlignment="1">
      <alignment/>
    </xf>
    <xf numFmtId="164" fontId="31" fillId="0" borderId="16" xfId="0" applyFont="1" applyBorder="1" applyAlignment="1">
      <alignment horizontal="left"/>
    </xf>
    <xf numFmtId="164" fontId="19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32" fillId="0" borderId="0" xfId="0" applyFont="1" applyBorder="1" applyAlignment="1">
      <alignment/>
    </xf>
    <xf numFmtId="164" fontId="33" fillId="0" borderId="0" xfId="0" applyFont="1" applyBorder="1" applyAlignment="1">
      <alignment horizontal="center"/>
    </xf>
    <xf numFmtId="164" fontId="31" fillId="0" borderId="11" xfId="0" applyFont="1" applyBorder="1" applyAlignment="1">
      <alignment horizontal="left"/>
    </xf>
    <xf numFmtId="169" fontId="34" fillId="0" borderId="9" xfId="0" applyNumberFormat="1" applyFont="1" applyBorder="1" applyAlignment="1">
      <alignment/>
    </xf>
    <xf numFmtId="164" fontId="28" fillId="0" borderId="11" xfId="0" applyFont="1" applyBorder="1" applyAlignment="1">
      <alignment horizontal="center"/>
    </xf>
    <xf numFmtId="164" fontId="28" fillId="0" borderId="17" xfId="0" applyFont="1" applyBorder="1" applyAlignment="1">
      <alignment horizontal="center"/>
    </xf>
    <xf numFmtId="164" fontId="31" fillId="0" borderId="11" xfId="0" applyFont="1" applyBorder="1" applyAlignment="1">
      <alignment horizontal="center"/>
    </xf>
    <xf numFmtId="164" fontId="35" fillId="0" borderId="11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70" fontId="36" fillId="0" borderId="17" xfId="0" applyNumberFormat="1" applyFont="1" applyBorder="1" applyAlignment="1">
      <alignment horizontal="center"/>
    </xf>
    <xf numFmtId="168" fontId="15" fillId="0" borderId="11" xfId="15" applyNumberFormat="1" applyFont="1" applyFill="1" applyBorder="1" applyAlignment="1" applyProtection="1">
      <alignment horizontal="center"/>
      <protection/>
    </xf>
    <xf numFmtId="168" fontId="16" fillId="0" borderId="11" xfId="15" applyNumberFormat="1" applyFont="1" applyFill="1" applyBorder="1" applyAlignment="1" applyProtection="1">
      <alignment/>
      <protection/>
    </xf>
    <xf numFmtId="168" fontId="15" fillId="0" borderId="11" xfId="15" applyNumberFormat="1" applyFont="1" applyFill="1" applyBorder="1" applyAlignment="1" applyProtection="1">
      <alignment/>
      <protection/>
    </xf>
    <xf numFmtId="168" fontId="29" fillId="0" borderId="11" xfId="15" applyNumberFormat="1" applyFont="1" applyFill="1" applyBorder="1" applyAlignment="1" applyProtection="1">
      <alignment/>
      <protection/>
    </xf>
    <xf numFmtId="164" fontId="36" fillId="0" borderId="12" xfId="0" applyFont="1" applyBorder="1" applyAlignment="1">
      <alignment horizontal="center"/>
    </xf>
    <xf numFmtId="171" fontId="15" fillId="0" borderId="11" xfId="15" applyNumberFormat="1" applyFont="1" applyFill="1" applyBorder="1" applyAlignment="1" applyProtection="1">
      <alignment/>
      <protection/>
    </xf>
    <xf numFmtId="171" fontId="29" fillId="0" borderId="11" xfId="15" applyNumberFormat="1" applyFont="1" applyFill="1" applyBorder="1" applyAlignment="1" applyProtection="1">
      <alignment/>
      <protection/>
    </xf>
    <xf numFmtId="170" fontId="36" fillId="0" borderId="11" xfId="0" applyNumberFormat="1" applyFont="1" applyBorder="1" applyAlignment="1">
      <alignment horizontal="center" wrapText="1"/>
    </xf>
    <xf numFmtId="168" fontId="37" fillId="0" borderId="11" xfId="15" applyNumberFormat="1" applyFont="1" applyFill="1" applyBorder="1" applyAlignment="1" applyProtection="1">
      <alignment/>
      <protection/>
    </xf>
    <xf numFmtId="164" fontId="15" fillId="0" borderId="12" xfId="0" applyFont="1" applyBorder="1" applyAlignment="1">
      <alignment horizontal="center"/>
    </xf>
    <xf numFmtId="170" fontId="38" fillId="0" borderId="17" xfId="0" applyNumberFormat="1" applyFont="1" applyBorder="1" applyAlignment="1">
      <alignment horizontal="center"/>
    </xf>
    <xf numFmtId="168" fontId="16" fillId="0" borderId="11" xfId="15" applyNumberFormat="1" applyFont="1" applyFill="1" applyBorder="1" applyAlignment="1" applyProtection="1">
      <alignment horizontal="center"/>
      <protection/>
    </xf>
    <xf numFmtId="168" fontId="39" fillId="0" borderId="11" xfId="15" applyNumberFormat="1" applyFont="1" applyFill="1" applyBorder="1" applyAlignment="1" applyProtection="1">
      <alignment/>
      <protection/>
    </xf>
    <xf numFmtId="171" fontId="39" fillId="0" borderId="11" xfId="15" applyNumberFormat="1" applyFont="1" applyFill="1" applyBorder="1" applyAlignment="1" applyProtection="1">
      <alignment/>
      <protection/>
    </xf>
    <xf numFmtId="164" fontId="15" fillId="0" borderId="17" xfId="0" applyFont="1" applyBorder="1" applyAlignment="1">
      <alignment/>
    </xf>
    <xf numFmtId="164" fontId="31" fillId="0" borderId="11" xfId="0" applyFont="1" applyBorder="1" applyAlignment="1">
      <alignment horizontal="right"/>
    </xf>
    <xf numFmtId="164" fontId="15" fillId="0" borderId="16" xfId="0" applyFont="1" applyBorder="1" applyAlignment="1">
      <alignment/>
    </xf>
    <xf numFmtId="164" fontId="15" fillId="0" borderId="12" xfId="0" applyFont="1" applyBorder="1" applyAlignment="1">
      <alignment/>
    </xf>
    <xf numFmtId="164" fontId="40" fillId="0" borderId="0" xfId="0" applyFont="1" applyBorder="1" applyAlignment="1">
      <alignment horizontal="center"/>
    </xf>
    <xf numFmtId="164" fontId="41" fillId="0" borderId="0" xfId="0" applyFont="1" applyBorder="1" applyAlignment="1">
      <alignment horizontal="center"/>
    </xf>
    <xf numFmtId="164" fontId="40" fillId="0" borderId="0" xfId="0" applyFont="1" applyBorder="1" applyAlignment="1">
      <alignment vertical="center"/>
    </xf>
    <xf numFmtId="165" fontId="42" fillId="0" borderId="0" xfId="0" applyNumberFormat="1" applyFont="1" applyAlignment="1">
      <alignment/>
    </xf>
    <xf numFmtId="164" fontId="42" fillId="0" borderId="0" xfId="0" applyFont="1" applyAlignment="1">
      <alignment/>
    </xf>
    <xf numFmtId="164" fontId="43" fillId="0" borderId="0" xfId="0" applyFont="1" applyAlignment="1">
      <alignment/>
    </xf>
    <xf numFmtId="164" fontId="44" fillId="0" borderId="0" xfId="0" applyFont="1" applyBorder="1" applyAlignment="1">
      <alignment horizontal="left" vertical="center"/>
    </xf>
    <xf numFmtId="165" fontId="43" fillId="0" borderId="0" xfId="0" applyNumberFormat="1" applyFont="1" applyAlignment="1">
      <alignment/>
    </xf>
    <xf numFmtId="164" fontId="40" fillId="0" borderId="16" xfId="0" applyFont="1" applyBorder="1" applyAlignment="1">
      <alignment horizontal="center"/>
    </xf>
    <xf numFmtId="164" fontId="43" fillId="0" borderId="7" xfId="0" applyFont="1" applyBorder="1" applyAlignment="1">
      <alignment/>
    </xf>
    <xf numFmtId="164" fontId="43" fillId="0" borderId="8" xfId="0" applyFont="1" applyBorder="1" applyAlignment="1">
      <alignment/>
    </xf>
    <xf numFmtId="165" fontId="43" fillId="0" borderId="8" xfId="0" applyNumberFormat="1" applyFont="1" applyBorder="1" applyAlignment="1">
      <alignment/>
    </xf>
    <xf numFmtId="164" fontId="43" fillId="0" borderId="9" xfId="0" applyFont="1" applyBorder="1" applyAlignment="1">
      <alignment horizontal="center"/>
    </xf>
    <xf numFmtId="164" fontId="45" fillId="0" borderId="11" xfId="0" applyFont="1" applyBorder="1" applyAlignment="1">
      <alignment horizontal="center" vertical="center"/>
    </xf>
    <xf numFmtId="164" fontId="46" fillId="0" borderId="11" xfId="0" applyFont="1" applyBorder="1" applyAlignment="1">
      <alignment/>
    </xf>
    <xf numFmtId="164" fontId="47" fillId="0" borderId="11" xfId="0" applyFont="1" applyBorder="1" applyAlignment="1">
      <alignment horizontal="center"/>
    </xf>
    <xf numFmtId="165" fontId="47" fillId="0" borderId="11" xfId="0" applyNumberFormat="1" applyFont="1" applyBorder="1" applyAlignment="1">
      <alignment horizontal="center"/>
    </xf>
    <xf numFmtId="164" fontId="45" fillId="2" borderId="11" xfId="0" applyFont="1" applyFill="1" applyBorder="1" applyAlignment="1">
      <alignment textRotation="90"/>
    </xf>
    <xf numFmtId="164" fontId="45" fillId="2" borderId="11" xfId="0" applyFont="1" applyFill="1" applyBorder="1" applyAlignment="1">
      <alignment/>
    </xf>
    <xf numFmtId="165" fontId="45" fillId="2" borderId="11" xfId="0" applyNumberFormat="1" applyFont="1" applyFill="1" applyBorder="1" applyAlignment="1">
      <alignment horizontal="center"/>
    </xf>
    <xf numFmtId="164" fontId="45" fillId="2" borderId="11" xfId="0" applyFont="1" applyFill="1" applyBorder="1" applyAlignment="1">
      <alignment horizontal="center"/>
    </xf>
    <xf numFmtId="164" fontId="40" fillId="0" borderId="11" xfId="0" applyFont="1" applyBorder="1" applyAlignment="1">
      <alignment horizontal="left" vertical="center" textRotation="90" wrapText="1"/>
    </xf>
    <xf numFmtId="164" fontId="48" fillId="12" borderId="11" xfId="0" applyFont="1" applyFill="1" applyBorder="1" applyAlignment="1">
      <alignment/>
    </xf>
    <xf numFmtId="172" fontId="48" fillId="12" borderId="11" xfId="0" applyNumberFormat="1" applyFont="1" applyFill="1" applyBorder="1" applyAlignment="1">
      <alignment/>
    </xf>
    <xf numFmtId="165" fontId="48" fillId="12" borderId="11" xfId="0" applyNumberFormat="1" applyFont="1" applyFill="1" applyBorder="1" applyAlignment="1">
      <alignment/>
    </xf>
    <xf numFmtId="164" fontId="48" fillId="12" borderId="11" xfId="0" applyFont="1" applyFill="1" applyBorder="1" applyAlignment="1">
      <alignment horizontal="left"/>
    </xf>
    <xf numFmtId="164" fontId="45" fillId="0" borderId="11" xfId="0" applyFont="1" applyBorder="1" applyAlignment="1">
      <alignment horizontal="left"/>
    </xf>
    <xf numFmtId="164" fontId="45" fillId="12" borderId="11" xfId="0" applyFont="1" applyFill="1" applyBorder="1" applyAlignment="1">
      <alignment horizontal="left" wrapText="1"/>
    </xf>
    <xf numFmtId="164" fontId="45" fillId="12" borderId="11" xfId="0" applyFont="1" applyFill="1" applyBorder="1" applyAlignment="1">
      <alignment/>
    </xf>
    <xf numFmtId="165" fontId="45" fillId="12" borderId="11" xfId="0" applyNumberFormat="1" applyFont="1" applyFill="1" applyBorder="1" applyAlignment="1">
      <alignment/>
    </xf>
    <xf numFmtId="164" fontId="49" fillId="0" borderId="11" xfId="0" applyFont="1" applyBorder="1" applyAlignment="1">
      <alignment horizontal="center" vertical="center" textRotation="90"/>
    </xf>
    <xf numFmtId="164" fontId="45" fillId="0" borderId="11" xfId="0" applyFont="1" applyBorder="1" applyAlignment="1">
      <alignment/>
    </xf>
    <xf numFmtId="172" fontId="45" fillId="0" borderId="11" xfId="0" applyNumberFormat="1" applyFont="1" applyBorder="1" applyAlignment="1">
      <alignment horizontal="center" vertical="center"/>
    </xf>
    <xf numFmtId="165" fontId="45" fillId="0" borderId="11" xfId="0" applyNumberFormat="1" applyFont="1" applyBorder="1" applyAlignment="1">
      <alignment horizontal="center"/>
    </xf>
    <xf numFmtId="164" fontId="45" fillId="0" borderId="11" xfId="0" applyFont="1" applyBorder="1" applyAlignment="1">
      <alignment horizontal="left" vertical="top"/>
    </xf>
    <xf numFmtId="164" fontId="45" fillId="0" borderId="11" xfId="0" applyFont="1" applyBorder="1" applyAlignment="1">
      <alignment horizontal="center" vertical="top" wrapText="1"/>
    </xf>
    <xf numFmtId="165" fontId="45" fillId="0" borderId="11" xfId="0" applyNumberFormat="1" applyFont="1" applyBorder="1" applyAlignment="1">
      <alignment horizontal="center" vertical="center"/>
    </xf>
    <xf numFmtId="165" fontId="50" fillId="0" borderId="0" xfId="0" applyNumberFormat="1" applyFont="1" applyAlignment="1">
      <alignment/>
    </xf>
    <xf numFmtId="164" fontId="50" fillId="0" borderId="0" xfId="0" applyFont="1" applyAlignment="1">
      <alignment/>
    </xf>
    <xf numFmtId="164" fontId="26" fillId="0" borderId="0" xfId="0" applyFont="1" applyAlignment="1">
      <alignment/>
    </xf>
    <xf numFmtId="165" fontId="51" fillId="0" borderId="0" xfId="0" applyNumberFormat="1" applyFont="1" applyAlignment="1">
      <alignment/>
    </xf>
    <xf numFmtId="165" fontId="52" fillId="0" borderId="0" xfId="0" applyNumberFormat="1" applyFont="1" applyAlignment="1">
      <alignment/>
    </xf>
    <xf numFmtId="165" fontId="14" fillId="0" borderId="0" xfId="0" applyNumberFormat="1" applyFont="1" applyAlignment="1">
      <alignment horizontal="center" vertical="center"/>
    </xf>
    <xf numFmtId="165" fontId="53" fillId="0" borderId="0" xfId="0" applyNumberFormat="1" applyFont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Neutral" xfId="31"/>
    <cellStyle name="Normal_Plan1" xfId="32"/>
    <cellStyle name="Note" xfId="33"/>
    <cellStyle name="Status" xfId="34"/>
    <cellStyle name="Text" xfId="35"/>
    <cellStyle name="Warning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</xdr:row>
      <xdr:rowOff>9525</xdr:rowOff>
    </xdr:from>
    <xdr:to>
      <xdr:col>11</xdr:col>
      <xdr:colOff>295275</xdr:colOff>
      <xdr:row>3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00025"/>
          <a:ext cx="15621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16</xdr:row>
      <xdr:rowOff>57150</xdr:rowOff>
    </xdr:from>
    <xdr:to>
      <xdr:col>9</xdr:col>
      <xdr:colOff>238125</xdr:colOff>
      <xdr:row>17</xdr:row>
      <xdr:rowOff>257175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4581525" y="3114675"/>
          <a:ext cx="1190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G28" sqref="G28"/>
    </sheetView>
  </sheetViews>
  <sheetFormatPr defaultColWidth="9.140625" defaultRowHeight="15"/>
  <cols>
    <col min="3" max="3" width="43.57421875" style="0" customWidth="1"/>
    <col min="5" max="5" width="10.00390625" style="0" customWidth="1"/>
    <col min="8" max="9" width="0" style="0" hidden="1" customWidth="1"/>
    <col min="10" max="10" width="11.28125" style="0" customWidth="1"/>
    <col min="11" max="11" width="9.140625" style="1" customWidth="1"/>
    <col min="12" max="12" width="6.140625" style="1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3"/>
      <c r="J1" s="4"/>
      <c r="K1" s="5"/>
      <c r="L1" s="6"/>
    </row>
    <row r="2" spans="1:12" ht="15">
      <c r="A2" s="7" t="s">
        <v>0</v>
      </c>
      <c r="B2" s="7"/>
      <c r="C2" s="7"/>
      <c r="D2" s="7"/>
      <c r="E2" s="7"/>
      <c r="F2" s="7"/>
      <c r="G2" s="7"/>
      <c r="H2" s="7"/>
      <c r="I2" s="3"/>
      <c r="J2" s="3"/>
      <c r="K2" s="8"/>
      <c r="L2" s="9"/>
    </row>
    <row r="3" spans="1:12" ht="18.75">
      <c r="A3" s="10" t="s">
        <v>1</v>
      </c>
      <c r="B3" s="11"/>
      <c r="C3" s="11"/>
      <c r="D3" s="11"/>
      <c r="E3" s="12"/>
      <c r="F3" s="12"/>
      <c r="G3" s="12"/>
      <c r="H3" s="12"/>
      <c r="I3" s="12"/>
      <c r="J3" s="12"/>
      <c r="K3" s="13"/>
      <c r="L3" s="14"/>
    </row>
    <row r="4" spans="1:12" ht="15" customHeight="1">
      <c r="A4" s="15" t="s">
        <v>2</v>
      </c>
      <c r="B4" s="15"/>
      <c r="C4" s="15"/>
      <c r="D4" s="15"/>
      <c r="E4" s="15"/>
      <c r="F4" s="15"/>
      <c r="G4" s="15"/>
      <c r="H4" s="15"/>
      <c r="I4" s="3"/>
      <c r="J4" s="3"/>
      <c r="K4" s="13"/>
      <c r="L4" s="14"/>
    </row>
    <row r="5" spans="1:12" ht="15.75">
      <c r="A5" s="15"/>
      <c r="B5" s="15"/>
      <c r="C5" s="15"/>
      <c r="D5" s="15"/>
      <c r="E5" s="15"/>
      <c r="F5" s="15"/>
      <c r="G5" s="15"/>
      <c r="H5" s="15"/>
      <c r="I5" s="16" t="s">
        <v>3</v>
      </c>
      <c r="J5" s="17" t="s">
        <v>4</v>
      </c>
      <c r="K5" s="17"/>
      <c r="L5" s="14"/>
    </row>
    <row r="6" spans="1:12" ht="15.75" customHeight="1">
      <c r="A6" s="18" t="s">
        <v>5</v>
      </c>
      <c r="B6" s="18"/>
      <c r="C6" s="18"/>
      <c r="D6" s="18"/>
      <c r="E6" s="19"/>
      <c r="F6" s="19"/>
      <c r="G6" s="19"/>
      <c r="H6" s="19"/>
      <c r="I6" s="19"/>
      <c r="J6" s="20" t="s">
        <v>6</v>
      </c>
      <c r="K6" s="20"/>
      <c r="L6" s="21"/>
    </row>
    <row r="7" spans="1:12" ht="15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3"/>
      <c r="L7" s="23"/>
    </row>
    <row r="8" spans="1:12" ht="15.75" customHeight="1">
      <c r="A8" s="24" t="s">
        <v>7</v>
      </c>
      <c r="B8" s="24" t="s">
        <v>8</v>
      </c>
      <c r="C8" s="24"/>
      <c r="D8" s="24" t="s">
        <v>9</v>
      </c>
      <c r="E8" s="24" t="s">
        <v>10</v>
      </c>
      <c r="F8" s="25" t="s">
        <v>11</v>
      </c>
      <c r="G8" s="25" t="s">
        <v>12</v>
      </c>
      <c r="H8" s="24" t="s">
        <v>13</v>
      </c>
      <c r="I8" s="25" t="s">
        <v>14</v>
      </c>
      <c r="J8" s="25" t="s">
        <v>15</v>
      </c>
      <c r="K8" s="26" t="s">
        <v>16</v>
      </c>
      <c r="L8" s="26"/>
    </row>
    <row r="9" spans="1:12" ht="23.25" customHeight="1">
      <c r="A9" s="24"/>
      <c r="B9" s="24"/>
      <c r="C9" s="24"/>
      <c r="D9" s="24"/>
      <c r="E9" s="24"/>
      <c r="F9" s="24"/>
      <c r="G9" s="24"/>
      <c r="H9" s="24"/>
      <c r="I9" s="25"/>
      <c r="J9" s="25"/>
      <c r="K9" s="26"/>
      <c r="L9" s="26"/>
    </row>
    <row r="10" spans="1:12" ht="15">
      <c r="A10" s="27">
        <v>1</v>
      </c>
      <c r="B10" s="28" t="s">
        <v>17</v>
      </c>
      <c r="C10" s="28"/>
      <c r="D10" s="29"/>
      <c r="E10" s="30"/>
      <c r="F10" s="30"/>
      <c r="G10" s="30"/>
      <c r="H10" s="30">
        <f>SUM(H11:H11)</f>
        <v>2411.325</v>
      </c>
      <c r="I10" s="31">
        <v>0.218</v>
      </c>
      <c r="J10" s="32">
        <f>H10*I10+H10</f>
        <v>2936.99385</v>
      </c>
      <c r="K10" s="33"/>
      <c r="L10" s="33"/>
    </row>
    <row r="11" spans="1:12" ht="15" customHeight="1">
      <c r="A11" s="34" t="s">
        <v>18</v>
      </c>
      <c r="B11" s="35" t="s">
        <v>19</v>
      </c>
      <c r="C11" s="35"/>
      <c r="D11" s="36" t="s">
        <v>20</v>
      </c>
      <c r="E11" s="36">
        <v>7.5</v>
      </c>
      <c r="F11" s="36">
        <v>321.51</v>
      </c>
      <c r="G11" s="36">
        <f>F11*1.218</f>
        <v>391.59918</v>
      </c>
      <c r="H11" s="36">
        <f>E11*F11</f>
        <v>2411.325</v>
      </c>
      <c r="I11" s="37">
        <f>H11*$I10</f>
        <v>525.6688499999999</v>
      </c>
      <c r="J11" s="38">
        <f>E11*F11*1.218</f>
        <v>2936.99385</v>
      </c>
      <c r="K11" s="39" t="s">
        <v>21</v>
      </c>
      <c r="L11" s="39"/>
    </row>
    <row r="12" spans="1:12" ht="15">
      <c r="A12" s="40">
        <v>2</v>
      </c>
      <c r="B12" s="41" t="s">
        <v>22</v>
      </c>
      <c r="C12" s="41"/>
      <c r="D12" s="42"/>
      <c r="E12" s="42"/>
      <c r="F12" s="42"/>
      <c r="G12" s="29"/>
      <c r="H12" s="43">
        <f>SUM(H13:H15)</f>
        <v>202918.32830423996</v>
      </c>
      <c r="I12" s="44"/>
      <c r="J12" s="45">
        <f>H12*I10+H12</f>
        <v>247154.52387456427</v>
      </c>
      <c r="K12" s="46"/>
      <c r="L12" s="46"/>
    </row>
    <row r="13" spans="1:12" ht="15.75" customHeight="1">
      <c r="A13" s="34" t="s">
        <v>23</v>
      </c>
      <c r="B13" s="47" t="s">
        <v>24</v>
      </c>
      <c r="C13" s="47"/>
      <c r="D13" s="36" t="s">
        <v>20</v>
      </c>
      <c r="E13" s="48">
        <v>8689.6</v>
      </c>
      <c r="F13" s="36">
        <v>1.2</v>
      </c>
      <c r="G13" s="36">
        <f>F13*1.218</f>
        <v>1.4616</v>
      </c>
      <c r="H13" s="36">
        <f>E13*F13</f>
        <v>10427.52</v>
      </c>
      <c r="I13" s="36">
        <f>H13*$I$10</f>
        <v>2273.19936</v>
      </c>
      <c r="J13" s="38">
        <f>E13*F13*1.218</f>
        <v>12700.719360000001</v>
      </c>
      <c r="K13" s="49">
        <v>72942</v>
      </c>
      <c r="L13" s="49"/>
    </row>
    <row r="14" spans="1:14" ht="39" customHeight="1">
      <c r="A14" s="34" t="s">
        <v>25</v>
      </c>
      <c r="B14" s="47" t="s">
        <v>26</v>
      </c>
      <c r="C14" s="47"/>
      <c r="D14" s="36" t="s">
        <v>27</v>
      </c>
      <c r="E14" s="48">
        <f>E13*0.03</f>
        <v>260.688</v>
      </c>
      <c r="F14" s="36">
        <f>738.18*0.93</f>
        <v>686.5074</v>
      </c>
      <c r="G14" s="36">
        <f>F14*1.218</f>
        <v>836.1660132</v>
      </c>
      <c r="H14" s="36">
        <f>E14*F14</f>
        <v>178964.24109119998</v>
      </c>
      <c r="I14" s="36">
        <f>H14*$I$10</f>
        <v>39014.204557881596</v>
      </c>
      <c r="J14" s="38">
        <f>E14*F14*1.218</f>
        <v>217978.44564908158</v>
      </c>
      <c r="K14" s="49">
        <v>95990</v>
      </c>
      <c r="L14" s="49"/>
      <c r="N14" t="s">
        <v>28</v>
      </c>
    </row>
    <row r="15" spans="1:14" ht="40.5" customHeight="1">
      <c r="A15" s="34" t="s">
        <v>29</v>
      </c>
      <c r="B15" s="50" t="s">
        <v>30</v>
      </c>
      <c r="C15" s="50"/>
      <c r="D15" s="36" t="s">
        <v>31</v>
      </c>
      <c r="E15" s="48">
        <f>E14*58.73</f>
        <v>15310.206239999998</v>
      </c>
      <c r="F15" s="36">
        <f>0.95*0.93</f>
        <v>0.8835</v>
      </c>
      <c r="G15" s="36">
        <f>F15*1.218</f>
        <v>1.0761029999999998</v>
      </c>
      <c r="H15" s="36">
        <f>E15*F15</f>
        <v>13526.567213039998</v>
      </c>
      <c r="I15" s="36">
        <f>H15*$I$10</f>
        <v>2948.7916524427196</v>
      </c>
      <c r="J15" s="38">
        <f>E15*F15*1.218</f>
        <v>16475.358865482718</v>
      </c>
      <c r="K15" s="49">
        <v>95303</v>
      </c>
      <c r="L15" s="49"/>
      <c r="N15" t="s">
        <v>32</v>
      </c>
    </row>
    <row r="16" spans="1:12" ht="15">
      <c r="A16" s="51" t="s">
        <v>33</v>
      </c>
      <c r="B16" s="51"/>
      <c r="C16" s="51"/>
      <c r="D16" s="51"/>
      <c r="E16" s="51"/>
      <c r="F16" s="51"/>
      <c r="G16" s="52"/>
      <c r="H16" s="53" t="e">
        <f>SUM(H10,#REF!,#REF!,#REF!,#REF!,#REF!,#REF!,#REF!,#REF!,#REF!,#REF!,#REF!,#REF!)</f>
        <v>#REF!</v>
      </c>
      <c r="I16" s="54"/>
      <c r="J16" s="54">
        <f>J10+J12</f>
        <v>250091.51772456427</v>
      </c>
      <c r="K16" s="55"/>
      <c r="L16" s="56"/>
    </row>
    <row r="17" spans="1:12" ht="15">
      <c r="A17" s="57"/>
      <c r="B17" s="58" t="s">
        <v>34</v>
      </c>
      <c r="C17" s="58"/>
      <c r="D17" s="57"/>
      <c r="E17" s="57"/>
      <c r="F17" s="57"/>
      <c r="G17" s="57"/>
      <c r="H17" s="57"/>
      <c r="I17" s="57"/>
      <c r="J17" s="57"/>
      <c r="K17" s="59"/>
      <c r="L17" s="59"/>
    </row>
    <row r="18" spans="1:12" ht="15">
      <c r="A18" s="57"/>
      <c r="B18" s="60" t="s">
        <v>35</v>
      </c>
      <c r="C18" s="60"/>
      <c r="D18" s="57"/>
      <c r="E18" s="57" t="s">
        <v>36</v>
      </c>
      <c r="F18" s="57"/>
      <c r="G18" s="57"/>
      <c r="H18" s="57"/>
      <c r="I18" s="57"/>
      <c r="J18" s="57"/>
      <c r="K18" s="59"/>
      <c r="L18" s="59"/>
    </row>
    <row r="19" spans="1:12" ht="15">
      <c r="A19" s="57"/>
      <c r="B19" s="60" t="s">
        <v>37</v>
      </c>
      <c r="C19" s="60"/>
      <c r="D19" s="57"/>
      <c r="E19" s="57" t="s">
        <v>38</v>
      </c>
      <c r="F19" s="57"/>
      <c r="G19" s="57"/>
      <c r="H19" s="57"/>
      <c r="I19" s="57"/>
      <c r="J19" s="57"/>
      <c r="K19" s="59"/>
      <c r="L19" s="59"/>
    </row>
    <row r="20" spans="1:12" ht="15">
      <c r="A20" s="61"/>
      <c r="B20" s="62" t="s">
        <v>39</v>
      </c>
      <c r="C20" s="62"/>
      <c r="D20" s="57"/>
      <c r="E20" s="57"/>
      <c r="F20" s="57"/>
      <c r="G20" s="57"/>
      <c r="H20" s="57"/>
      <c r="I20" s="57"/>
      <c r="J20" s="57"/>
      <c r="K20" s="59"/>
      <c r="L20" s="59"/>
    </row>
    <row r="21" spans="1:12" ht="15">
      <c r="A21" s="61"/>
      <c r="B21" s="62" t="s">
        <v>40</v>
      </c>
      <c r="C21" s="62"/>
      <c r="D21" s="63"/>
      <c r="E21" s="57" t="s">
        <v>41</v>
      </c>
      <c r="F21" s="57"/>
      <c r="G21" s="57"/>
      <c r="H21" s="57"/>
      <c r="I21" s="63"/>
      <c r="J21" s="57"/>
      <c r="K21" s="59"/>
      <c r="L21" s="59"/>
    </row>
    <row r="22" spans="1:12" ht="15">
      <c r="A22" s="61"/>
      <c r="B22" s="60" t="s">
        <v>42</v>
      </c>
      <c r="C22" s="60"/>
      <c r="D22" s="63"/>
      <c r="E22" s="64" t="s">
        <v>43</v>
      </c>
      <c r="F22" s="57"/>
      <c r="G22" s="57"/>
      <c r="H22" s="57"/>
      <c r="I22" s="63"/>
      <c r="J22" s="57"/>
      <c r="K22" s="59"/>
      <c r="L22" s="59"/>
    </row>
    <row r="23" spans="1:12" ht="15" customHeight="1">
      <c r="A23" s="61"/>
      <c r="B23" s="65" t="s">
        <v>44</v>
      </c>
      <c r="C23" s="65"/>
      <c r="D23" s="57"/>
      <c r="E23" s="57"/>
      <c r="F23" s="57"/>
      <c r="G23" s="57"/>
      <c r="H23" s="57"/>
      <c r="I23" s="57"/>
      <c r="J23" s="57"/>
      <c r="K23" s="59"/>
      <c r="L23" s="59"/>
    </row>
    <row r="24" spans="1:12" ht="15">
      <c r="A24" s="66"/>
      <c r="B24" s="67"/>
      <c r="C24" s="67"/>
      <c r="D24" s="57"/>
      <c r="E24" s="64" t="s">
        <v>45</v>
      </c>
      <c r="F24" s="57"/>
      <c r="G24" s="57"/>
      <c r="H24" s="57"/>
      <c r="I24" s="57"/>
      <c r="J24" s="57"/>
      <c r="K24" s="59"/>
      <c r="L24" s="59"/>
    </row>
    <row r="26" ht="15">
      <c r="C26" t="s">
        <v>46</v>
      </c>
    </row>
    <row r="27" ht="15">
      <c r="C27" s="68"/>
    </row>
    <row r="28" spans="3:4" ht="15">
      <c r="C28" t="s">
        <v>47</v>
      </c>
      <c r="D28" t="s">
        <v>48</v>
      </c>
    </row>
    <row r="29" spans="3:4" ht="15">
      <c r="C29" t="s">
        <v>49</v>
      </c>
      <c r="D29" t="s">
        <v>50</v>
      </c>
    </row>
  </sheetData>
  <sheetProtection selectLockedCells="1" selectUnlockedCells="1"/>
  <mergeCells count="40">
    <mergeCell ref="A1:H1"/>
    <mergeCell ref="A2:H2"/>
    <mergeCell ref="A4:H5"/>
    <mergeCell ref="J5:K5"/>
    <mergeCell ref="A6:D6"/>
    <mergeCell ref="E6:H6"/>
    <mergeCell ref="J6:K6"/>
    <mergeCell ref="A7:H7"/>
    <mergeCell ref="K7:L7"/>
    <mergeCell ref="A8:A9"/>
    <mergeCell ref="B8:C9"/>
    <mergeCell ref="D8:D9"/>
    <mergeCell ref="E8:E9"/>
    <mergeCell ref="F8:F9"/>
    <mergeCell ref="G8:G9"/>
    <mergeCell ref="H8:H9"/>
    <mergeCell ref="I8:I9"/>
    <mergeCell ref="J8:J9"/>
    <mergeCell ref="K8:L9"/>
    <mergeCell ref="B10:C10"/>
    <mergeCell ref="K10:L10"/>
    <mergeCell ref="B11:C11"/>
    <mergeCell ref="K11:L11"/>
    <mergeCell ref="B12:C12"/>
    <mergeCell ref="K12:L12"/>
    <mergeCell ref="B13:C13"/>
    <mergeCell ref="K13:L13"/>
    <mergeCell ref="B14:C14"/>
    <mergeCell ref="K14:L14"/>
    <mergeCell ref="B15:C15"/>
    <mergeCell ref="K15:L15"/>
    <mergeCell ref="A16:F16"/>
    <mergeCell ref="B17:C17"/>
    <mergeCell ref="B18:C18"/>
    <mergeCell ref="B19:C19"/>
    <mergeCell ref="B20:C20"/>
    <mergeCell ref="B21:C21"/>
    <mergeCell ref="B22:C22"/>
    <mergeCell ref="B23:C23"/>
    <mergeCell ref="B24:C24"/>
  </mergeCells>
  <printOptions horizontalCentered="1" verticalCentered="1"/>
  <pageMargins left="0.5118055555555555" right="0.5118055555555555" top="0.7875" bottom="0.7875" header="0.5118055555555555" footer="0.5118055555555555"/>
  <pageSetup horizontalDpi="300" verticalDpi="300" orientation="landscape" paperSize="9" scale="7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4">
      <selection activeCell="I23" sqref="I23"/>
    </sheetView>
  </sheetViews>
  <sheetFormatPr defaultColWidth="9.140625" defaultRowHeight="15"/>
  <cols>
    <col min="6" max="6" width="9.8515625" style="0" customWidth="1"/>
  </cols>
  <sheetData>
    <row r="1" spans="1:13" ht="15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3" spans="1:13" ht="15.75">
      <c r="A3" s="70" t="s">
        <v>52</v>
      </c>
      <c r="B3" s="70"/>
      <c r="C3" s="70"/>
      <c r="D3" s="70"/>
      <c r="E3" s="70"/>
      <c r="F3" s="70"/>
      <c r="G3" s="71"/>
      <c r="H3" s="72"/>
      <c r="I3" s="72"/>
      <c r="J3" s="72"/>
      <c r="K3" s="72"/>
      <c r="L3" s="72"/>
      <c r="M3" s="73"/>
    </row>
    <row r="4" spans="1:13" ht="15.75" customHeight="1">
      <c r="A4" s="74" t="s">
        <v>53</v>
      </c>
      <c r="B4" s="74"/>
      <c r="C4" s="74"/>
      <c r="D4" s="74"/>
      <c r="E4" s="74"/>
      <c r="F4" s="74"/>
      <c r="G4" s="75" t="s">
        <v>54</v>
      </c>
      <c r="H4" s="75"/>
      <c r="I4" s="75"/>
      <c r="J4" s="75"/>
      <c r="K4" s="75"/>
      <c r="L4" s="57"/>
      <c r="M4" s="76"/>
    </row>
    <row r="5" spans="1:13" ht="18" customHeight="1">
      <c r="A5" s="74" t="s">
        <v>55</v>
      </c>
      <c r="B5" s="74"/>
      <c r="C5" s="74"/>
      <c r="D5" s="74"/>
      <c r="E5" s="74"/>
      <c r="F5" s="74"/>
      <c r="G5" s="77"/>
      <c r="H5" s="78" t="s">
        <v>56</v>
      </c>
      <c r="I5" s="78"/>
      <c r="J5" s="78"/>
      <c r="K5" s="78"/>
      <c r="L5" s="57"/>
      <c r="M5" s="76"/>
    </row>
    <row r="6" spans="1:13" ht="15.75" customHeight="1">
      <c r="A6" s="79" t="s">
        <v>57</v>
      </c>
      <c r="B6" s="79"/>
      <c r="C6" s="79"/>
      <c r="D6" s="79"/>
      <c r="E6" s="79"/>
      <c r="F6" s="79"/>
      <c r="G6" s="68"/>
      <c r="H6" s="68"/>
      <c r="I6" s="68"/>
      <c r="J6" s="68"/>
      <c r="K6" s="68"/>
      <c r="L6" s="68"/>
      <c r="M6" s="80">
        <v>42977</v>
      </c>
    </row>
    <row r="8" spans="1:13" ht="15">
      <c r="A8" s="81" t="s">
        <v>7</v>
      </c>
      <c r="B8" s="82" t="s">
        <v>58</v>
      </c>
      <c r="C8" s="82"/>
      <c r="D8" s="82"/>
      <c r="E8" s="82"/>
      <c r="F8" s="83" t="s">
        <v>59</v>
      </c>
      <c r="G8" s="81">
        <v>1</v>
      </c>
      <c r="H8" s="81">
        <v>2</v>
      </c>
      <c r="I8" s="84">
        <v>3</v>
      </c>
      <c r="J8" s="84">
        <v>4</v>
      </c>
      <c r="K8" s="84">
        <v>5</v>
      </c>
      <c r="L8" s="84">
        <v>6</v>
      </c>
      <c r="M8" s="83" t="s">
        <v>60</v>
      </c>
    </row>
    <row r="9" spans="1:13" ht="15">
      <c r="A9" s="85"/>
      <c r="B9" s="86"/>
      <c r="C9" s="86"/>
      <c r="D9" s="86"/>
      <c r="E9" s="86"/>
      <c r="F9" s="87"/>
      <c r="G9" s="88">
        <f>F9*G10</f>
        <v>0</v>
      </c>
      <c r="H9" s="89" t="s">
        <v>5</v>
      </c>
      <c r="I9" s="90"/>
      <c r="J9" s="90"/>
      <c r="K9" s="90"/>
      <c r="L9" s="90"/>
      <c r="M9" s="89">
        <f>SUM(G9:L9)</f>
        <v>0</v>
      </c>
    </row>
    <row r="10" spans="1:13" ht="15">
      <c r="A10" s="85"/>
      <c r="B10" s="91"/>
      <c r="C10" s="91"/>
      <c r="D10" s="91"/>
      <c r="E10" s="91"/>
      <c r="F10" s="87"/>
      <c r="G10" s="92">
        <v>1</v>
      </c>
      <c r="H10" s="92" t="s">
        <v>5</v>
      </c>
      <c r="I10" s="93"/>
      <c r="J10" s="93"/>
      <c r="K10" s="93"/>
      <c r="L10" s="93"/>
      <c r="M10" s="92">
        <f>SUM(G10:L10)</f>
        <v>1</v>
      </c>
    </row>
    <row r="11" spans="1:13" ht="15" customHeight="1">
      <c r="A11" s="85" t="s">
        <v>18</v>
      </c>
      <c r="B11" s="94" t="s">
        <v>61</v>
      </c>
      <c r="C11" s="94"/>
      <c r="D11" s="94"/>
      <c r="E11" s="94"/>
      <c r="F11" s="87">
        <f>orçamento!J11</f>
        <v>2936.99385</v>
      </c>
      <c r="G11" s="88">
        <f>F11*G12</f>
        <v>2936.99385</v>
      </c>
      <c r="H11" s="88" t="s">
        <v>5</v>
      </c>
      <c r="I11" s="95"/>
      <c r="J11" s="90"/>
      <c r="K11" s="90"/>
      <c r="L11" s="90"/>
      <c r="M11" s="89">
        <f>SUM(G11:L11)</f>
        <v>2936.99385</v>
      </c>
    </row>
    <row r="12" spans="1:13" ht="15" customHeight="1">
      <c r="A12" s="85"/>
      <c r="B12" s="94"/>
      <c r="C12" s="94"/>
      <c r="D12" s="94"/>
      <c r="E12" s="94"/>
      <c r="F12" s="87"/>
      <c r="G12" s="92">
        <v>1</v>
      </c>
      <c r="H12" s="92" t="s">
        <v>5</v>
      </c>
      <c r="I12" s="93"/>
      <c r="J12" s="93"/>
      <c r="K12" s="93"/>
      <c r="L12" s="93"/>
      <c r="M12" s="92">
        <f>SUM(G12:L12)</f>
        <v>1</v>
      </c>
    </row>
    <row r="13" spans="1:13" ht="15" customHeight="1">
      <c r="A13" s="85" t="s">
        <v>23</v>
      </c>
      <c r="B13" s="86" t="s">
        <v>24</v>
      </c>
      <c r="C13" s="86"/>
      <c r="D13" s="86"/>
      <c r="E13" s="86"/>
      <c r="F13" s="87">
        <f>orçamento!J13</f>
        <v>12700.719360000001</v>
      </c>
      <c r="G13" s="88">
        <f>F13*G14</f>
        <v>12700.719360000001</v>
      </c>
      <c r="H13" s="88" t="s">
        <v>5</v>
      </c>
      <c r="I13" s="95"/>
      <c r="J13" s="90"/>
      <c r="K13" s="90"/>
      <c r="L13" s="90"/>
      <c r="M13" s="89">
        <f>SUM(G13:L13)</f>
        <v>12700.719360000001</v>
      </c>
    </row>
    <row r="14" spans="1:13" ht="14.25" customHeight="1">
      <c r="A14" s="85"/>
      <c r="B14" s="96"/>
      <c r="C14" s="96"/>
      <c r="D14" s="96"/>
      <c r="E14" s="96"/>
      <c r="F14" s="87"/>
      <c r="G14" s="92">
        <v>1</v>
      </c>
      <c r="H14" s="92" t="s">
        <v>5</v>
      </c>
      <c r="I14" s="93"/>
      <c r="J14" s="93"/>
      <c r="K14" s="93"/>
      <c r="L14" s="93"/>
      <c r="M14" s="92">
        <f>SUM(G14:L14)</f>
        <v>1</v>
      </c>
    </row>
    <row r="15" spans="1:13" ht="15" customHeight="1">
      <c r="A15" s="85" t="s">
        <v>25</v>
      </c>
      <c r="B15" s="94" t="str">
        <f>orçamento!B14</f>
        <v>Construção de Pavimento com Concreto Betuminoso Usinado a Quente (CBUQ), camada de rolamento, espessura 3 cm, exclusive transporte</v>
      </c>
      <c r="C15" s="94"/>
      <c r="D15" s="94"/>
      <c r="E15" s="94"/>
      <c r="F15" s="87">
        <f>orçamento!J14</f>
        <v>217978.44564908158</v>
      </c>
      <c r="G15" s="88">
        <f>F15*G16</f>
        <v>217978.44564908158</v>
      </c>
      <c r="H15" s="88" t="s">
        <v>5</v>
      </c>
      <c r="I15" s="95"/>
      <c r="J15" s="90"/>
      <c r="K15" s="90"/>
      <c r="L15" s="90"/>
      <c r="M15" s="88">
        <f>SUM(G15:L15)</f>
        <v>217978.44564908158</v>
      </c>
    </row>
    <row r="16" spans="1:13" ht="11.25" customHeight="1">
      <c r="A16" s="85"/>
      <c r="B16" s="94"/>
      <c r="C16" s="94"/>
      <c r="D16" s="94"/>
      <c r="E16" s="94"/>
      <c r="F16" s="87"/>
      <c r="G16" s="92">
        <v>1</v>
      </c>
      <c r="H16" s="92" t="s">
        <v>5</v>
      </c>
      <c r="I16" s="93"/>
      <c r="J16" s="93"/>
      <c r="K16" s="93"/>
      <c r="L16" s="93"/>
      <c r="M16" s="92">
        <f>SUM(G16:L16)</f>
        <v>1</v>
      </c>
    </row>
    <row r="17" spans="1:13" ht="15" customHeight="1">
      <c r="A17" s="85" t="s">
        <v>29</v>
      </c>
      <c r="B17" s="94" t="str">
        <f>orçamento!B15</f>
        <v>Transporte com caminhão basculante 10m³ de massa asfáltica para pavimentação urbana, considerando a media entre cidades (Mogi Mirim/Leme/Ribeirão Preto/Araras) em 58,73 Km </v>
      </c>
      <c r="C17" s="94"/>
      <c r="D17" s="94"/>
      <c r="E17" s="94"/>
      <c r="F17" s="87">
        <f>orçamento!J15</f>
        <v>16475.358865482718</v>
      </c>
      <c r="G17" s="88">
        <f>F17*G18</f>
        <v>16475.358865482718</v>
      </c>
      <c r="H17" s="88" t="s">
        <v>5</v>
      </c>
      <c r="I17" s="90"/>
      <c r="J17" s="90"/>
      <c r="K17" s="90"/>
      <c r="L17" s="90"/>
      <c r="M17" s="89">
        <f>SUM(G17:L17)</f>
        <v>16475.358865482718</v>
      </c>
    </row>
    <row r="18" spans="1:13" ht="21.75" customHeight="1">
      <c r="A18" s="85"/>
      <c r="B18" s="94"/>
      <c r="C18" s="94"/>
      <c r="D18" s="94"/>
      <c r="E18" s="94"/>
      <c r="F18" s="87"/>
      <c r="G18" s="92">
        <v>1</v>
      </c>
      <c r="H18" s="92" t="s">
        <v>5</v>
      </c>
      <c r="I18" s="93"/>
      <c r="J18" s="93"/>
      <c r="K18" s="93"/>
      <c r="L18" s="93"/>
      <c r="M18" s="92">
        <f>SUM(G18:L18)</f>
        <v>1</v>
      </c>
    </row>
    <row r="19" spans="1:13" ht="15" customHeight="1">
      <c r="A19" s="85"/>
      <c r="B19" s="97"/>
      <c r="C19" s="97"/>
      <c r="D19" s="97"/>
      <c r="E19" s="97"/>
      <c r="F19" s="87"/>
      <c r="G19" s="88"/>
      <c r="H19" s="88" t="s">
        <v>5</v>
      </c>
      <c r="I19" s="90"/>
      <c r="J19" s="90"/>
      <c r="K19" s="90"/>
      <c r="L19" s="90"/>
      <c r="M19" s="89"/>
    </row>
    <row r="20" spans="1:13" ht="15" customHeight="1">
      <c r="A20" s="85"/>
      <c r="B20" s="97"/>
      <c r="C20" s="97"/>
      <c r="D20" s="97"/>
      <c r="E20" s="97"/>
      <c r="F20" s="87"/>
      <c r="G20" s="92"/>
      <c r="H20" s="92"/>
      <c r="I20" s="93"/>
      <c r="J20" s="93"/>
      <c r="K20" s="93"/>
      <c r="L20" s="93"/>
      <c r="M20" s="92"/>
    </row>
    <row r="21" spans="1:13" ht="15">
      <c r="A21" s="70"/>
      <c r="B21" s="97"/>
      <c r="C21" s="97"/>
      <c r="D21" s="97"/>
      <c r="E21" s="97"/>
      <c r="F21" s="98"/>
      <c r="G21" s="88"/>
      <c r="H21" s="88"/>
      <c r="I21" s="99"/>
      <c r="J21" s="99"/>
      <c r="K21" s="99"/>
      <c r="L21" s="99"/>
      <c r="M21" s="89"/>
    </row>
    <row r="22" spans="1:13" ht="15">
      <c r="A22" s="70"/>
      <c r="B22" s="97"/>
      <c r="C22" s="97"/>
      <c r="D22" s="97"/>
      <c r="E22" s="97"/>
      <c r="F22" s="98"/>
      <c r="G22" s="92"/>
      <c r="H22" s="92"/>
      <c r="I22" s="100"/>
      <c r="J22" s="100"/>
      <c r="K22" s="100"/>
      <c r="L22" s="100"/>
      <c r="M22" s="100"/>
    </row>
    <row r="23" spans="1:13" ht="15" customHeight="1">
      <c r="A23" s="101"/>
      <c r="B23" s="102" t="s">
        <v>62</v>
      </c>
      <c r="C23" s="102"/>
      <c r="D23" s="102"/>
      <c r="E23" s="102"/>
      <c r="F23" s="88">
        <f>SUM(F9:F22)</f>
        <v>250091.51772456427</v>
      </c>
      <c r="G23" s="88">
        <f>G9+G13+G15+G17+G11</f>
        <v>250091.51772456427</v>
      </c>
      <c r="H23" s="88" t="s">
        <v>5</v>
      </c>
      <c r="I23" s="95"/>
      <c r="J23" s="90"/>
      <c r="K23" s="90"/>
      <c r="L23" s="90"/>
      <c r="M23" s="88">
        <f>M9+M13+M15+M17+M11</f>
        <v>250091.51772456427</v>
      </c>
    </row>
    <row r="24" spans="1:13" ht="15">
      <c r="A24" s="103"/>
      <c r="B24" s="102" t="s">
        <v>63</v>
      </c>
      <c r="C24" s="102"/>
      <c r="D24" s="102"/>
      <c r="E24" s="102"/>
      <c r="F24" s="89"/>
      <c r="G24" s="88">
        <f>G23</f>
        <v>250091.51772456427</v>
      </c>
      <c r="H24" s="88" t="s">
        <v>5</v>
      </c>
      <c r="I24" s="95"/>
      <c r="J24" s="95"/>
      <c r="K24" s="95"/>
      <c r="L24" s="95"/>
      <c r="M24" s="89"/>
    </row>
    <row r="25" spans="1:13" ht="15">
      <c r="A25" s="103"/>
      <c r="B25" s="102" t="s">
        <v>64</v>
      </c>
      <c r="C25" s="102"/>
      <c r="D25" s="102"/>
      <c r="E25" s="102"/>
      <c r="F25" s="89"/>
      <c r="G25" s="92">
        <f>G24/F23</f>
        <v>1</v>
      </c>
      <c r="H25" s="92" t="s">
        <v>5</v>
      </c>
      <c r="I25" s="93"/>
      <c r="J25" s="93"/>
      <c r="K25" s="93"/>
      <c r="L25" s="93"/>
      <c r="M25" s="92">
        <f>SUM(G25:L25)</f>
        <v>1</v>
      </c>
    </row>
    <row r="26" spans="1:13" ht="15">
      <c r="A26" s="104"/>
      <c r="B26" s="102" t="s">
        <v>65</v>
      </c>
      <c r="C26" s="102"/>
      <c r="D26" s="102"/>
      <c r="E26" s="102"/>
      <c r="F26" s="89"/>
      <c r="G26" s="92">
        <f>G25</f>
        <v>1</v>
      </c>
      <c r="H26" s="92" t="s">
        <v>5</v>
      </c>
      <c r="I26" s="92"/>
      <c r="J26" s="93"/>
      <c r="K26" s="93"/>
      <c r="L26" s="93"/>
      <c r="M26" s="92">
        <f>G26</f>
        <v>1</v>
      </c>
    </row>
  </sheetData>
  <sheetProtection selectLockedCells="1" selectUnlockedCells="1"/>
  <mergeCells count="37">
    <mergeCell ref="A1:M1"/>
    <mergeCell ref="A3:F3"/>
    <mergeCell ref="A4:F4"/>
    <mergeCell ref="G4:K4"/>
    <mergeCell ref="A5:F5"/>
    <mergeCell ref="H5:K5"/>
    <mergeCell ref="A6:F6"/>
    <mergeCell ref="B8:E8"/>
    <mergeCell ref="A9:A10"/>
    <mergeCell ref="B9:E9"/>
    <mergeCell ref="F9:F10"/>
    <mergeCell ref="B10:E10"/>
    <mergeCell ref="A11:A12"/>
    <mergeCell ref="B11:E12"/>
    <mergeCell ref="F11:F12"/>
    <mergeCell ref="A13:A14"/>
    <mergeCell ref="B13:E13"/>
    <mergeCell ref="F13:F14"/>
    <mergeCell ref="B14:E14"/>
    <mergeCell ref="A15:A16"/>
    <mergeCell ref="B15:E16"/>
    <mergeCell ref="F15:F16"/>
    <mergeCell ref="A17:A18"/>
    <mergeCell ref="B17:E18"/>
    <mergeCell ref="F17:F18"/>
    <mergeCell ref="A19:A20"/>
    <mergeCell ref="B19:E19"/>
    <mergeCell ref="F19:F20"/>
    <mergeCell ref="B20:E20"/>
    <mergeCell ref="A21:A22"/>
    <mergeCell ref="B21:E21"/>
    <mergeCell ref="F21:F22"/>
    <mergeCell ref="B22:E22"/>
    <mergeCell ref="B23:E23"/>
    <mergeCell ref="B24:E24"/>
    <mergeCell ref="B25:E25"/>
    <mergeCell ref="B26:E26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landscape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H15" sqref="H15"/>
    </sheetView>
  </sheetViews>
  <sheetFormatPr defaultColWidth="9.140625" defaultRowHeight="15"/>
  <cols>
    <col min="3" max="3" width="35.8515625" style="0" customWidth="1"/>
    <col min="5" max="5" width="12.28125" style="0" customWidth="1"/>
    <col min="9" max="9" width="19.140625" style="0" customWidth="1"/>
    <col min="10" max="10" width="22.421875" style="0" customWidth="1"/>
  </cols>
  <sheetData>
    <row r="1" spans="1:10" ht="15">
      <c r="A1" s="105" t="s">
        <v>5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">
      <c r="A2" s="106"/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5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>
      <c r="A4" s="106"/>
      <c r="B4" s="106"/>
      <c r="C4" s="106"/>
      <c r="D4" s="106"/>
      <c r="E4" s="106"/>
      <c r="F4" s="106"/>
      <c r="G4" s="106"/>
      <c r="H4" s="106"/>
      <c r="I4" s="106"/>
      <c r="J4" s="106"/>
    </row>
    <row r="5" spans="1:10" ht="15">
      <c r="A5" s="107" t="s">
        <v>66</v>
      </c>
      <c r="B5" s="107"/>
      <c r="C5" s="107"/>
      <c r="D5" s="108"/>
      <c r="E5" s="108"/>
      <c r="F5" s="108"/>
      <c r="G5" s="108"/>
      <c r="H5" s="108"/>
      <c r="I5" s="109"/>
      <c r="J5" s="110"/>
    </row>
    <row r="6" spans="1:10" ht="15" customHeight="1">
      <c r="A6" s="111"/>
      <c r="B6" s="111"/>
      <c r="C6" s="111"/>
      <c r="D6" s="112"/>
      <c r="E6" s="112"/>
      <c r="F6" s="112"/>
      <c r="G6" s="112"/>
      <c r="H6" s="112"/>
      <c r="I6" s="110"/>
      <c r="J6" s="110"/>
    </row>
    <row r="7" spans="1:10" ht="15" customHeight="1">
      <c r="A7" s="113" t="s">
        <v>67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15" customHeight="1">
      <c r="A8" s="114"/>
      <c r="B8" s="115"/>
      <c r="C8" s="115"/>
      <c r="D8" s="116"/>
      <c r="E8" s="116"/>
      <c r="F8" s="116"/>
      <c r="G8" s="116"/>
      <c r="H8" s="116"/>
      <c r="I8" s="117"/>
      <c r="J8" s="117"/>
    </row>
    <row r="9" spans="1:10" ht="15">
      <c r="A9" s="118" t="s">
        <v>68</v>
      </c>
      <c r="B9" s="119" t="s">
        <v>69</v>
      </c>
      <c r="C9" s="120" t="s">
        <v>70</v>
      </c>
      <c r="D9" s="121" t="s">
        <v>71</v>
      </c>
      <c r="E9" s="121" t="s">
        <v>72</v>
      </c>
      <c r="F9" s="121" t="s">
        <v>73</v>
      </c>
      <c r="G9" s="121" t="s">
        <v>74</v>
      </c>
      <c r="H9" s="121" t="s">
        <v>75</v>
      </c>
      <c r="I9" s="120" t="s">
        <v>76</v>
      </c>
      <c r="J9" s="120" t="s">
        <v>77</v>
      </c>
    </row>
    <row r="10" spans="1:10" ht="15">
      <c r="A10" s="122"/>
      <c r="B10" s="123"/>
      <c r="C10" s="123"/>
      <c r="D10" s="124"/>
      <c r="E10" s="124"/>
      <c r="F10" s="124"/>
      <c r="G10" s="124"/>
      <c r="H10" s="124"/>
      <c r="I10" s="125"/>
      <c r="J10" s="123"/>
    </row>
    <row r="11" spans="1:10" ht="15" customHeight="1">
      <c r="A11" s="126" t="s">
        <v>78</v>
      </c>
      <c r="B11" s="127"/>
      <c r="C11" s="127"/>
      <c r="D11" s="128"/>
      <c r="E11" s="128"/>
      <c r="F11" s="129">
        <f>D11*E11</f>
        <v>0</v>
      </c>
      <c r="G11" s="128">
        <v>0</v>
      </c>
      <c r="H11" s="129">
        <f>F11+G11</f>
        <v>0</v>
      </c>
      <c r="I11" s="127"/>
      <c r="J11" s="127"/>
    </row>
    <row r="12" spans="1:10" ht="15">
      <c r="A12" s="126"/>
      <c r="B12" s="127"/>
      <c r="C12" s="127"/>
      <c r="D12" s="128"/>
      <c r="E12" s="128"/>
      <c r="F12" s="129">
        <f>D12*E12</f>
        <v>0</v>
      </c>
      <c r="G12" s="128">
        <v>0</v>
      </c>
      <c r="H12" s="129">
        <f>F12+G12</f>
        <v>0</v>
      </c>
      <c r="I12" s="127"/>
      <c r="J12" s="127"/>
    </row>
    <row r="13" spans="1:10" ht="15">
      <c r="A13" s="126"/>
      <c r="B13" s="127"/>
      <c r="C13" s="127"/>
      <c r="D13" s="128"/>
      <c r="E13" s="128"/>
      <c r="F13" s="129">
        <f>D13*E13</f>
        <v>0</v>
      </c>
      <c r="G13" s="128">
        <v>0</v>
      </c>
      <c r="H13" s="129">
        <f>F13+G13</f>
        <v>0</v>
      </c>
      <c r="I13" s="127"/>
      <c r="J13" s="127"/>
    </row>
    <row r="14" spans="1:10" ht="15">
      <c r="A14" s="126"/>
      <c r="B14" s="127" t="s">
        <v>79</v>
      </c>
      <c r="C14" s="127" t="s">
        <v>80</v>
      </c>
      <c r="D14" s="128">
        <v>6.7</v>
      </c>
      <c r="E14" s="128">
        <v>170</v>
      </c>
      <c r="F14" s="129">
        <f>D14*E14</f>
        <v>1139</v>
      </c>
      <c r="G14" s="128">
        <v>0</v>
      </c>
      <c r="H14" s="129">
        <f>F14+G14</f>
        <v>1139</v>
      </c>
      <c r="I14" s="127" t="s">
        <v>81</v>
      </c>
      <c r="J14" s="127" t="s">
        <v>82</v>
      </c>
    </row>
    <row r="15" spans="1:10" ht="15">
      <c r="A15" s="126"/>
      <c r="B15" s="127" t="s">
        <v>79</v>
      </c>
      <c r="C15" s="127" t="s">
        <v>83</v>
      </c>
      <c r="D15" s="128">
        <v>6.4</v>
      </c>
      <c r="E15" s="128">
        <v>360</v>
      </c>
      <c r="F15" s="129">
        <f>D15*E15</f>
        <v>2304</v>
      </c>
      <c r="G15" s="128">
        <v>0</v>
      </c>
      <c r="H15" s="129">
        <f>F15+G15</f>
        <v>2304</v>
      </c>
      <c r="I15" s="127" t="s">
        <v>84</v>
      </c>
      <c r="J15" s="127" t="s">
        <v>81</v>
      </c>
    </row>
    <row r="16" spans="1:10" ht="15">
      <c r="A16" s="126"/>
      <c r="B16" s="127" t="s">
        <v>79</v>
      </c>
      <c r="C16" s="130" t="s">
        <v>85</v>
      </c>
      <c r="D16" s="128">
        <v>6.5</v>
      </c>
      <c r="E16" s="128">
        <v>498</v>
      </c>
      <c r="F16" s="129">
        <f>D16*E16</f>
        <v>3237</v>
      </c>
      <c r="G16" s="128">
        <v>0</v>
      </c>
      <c r="H16" s="129">
        <f>F16+G16</f>
        <v>3237</v>
      </c>
      <c r="I16" s="127" t="s">
        <v>86</v>
      </c>
      <c r="J16" s="127" t="s">
        <v>87</v>
      </c>
    </row>
    <row r="17" spans="1:10" ht="15">
      <c r="A17" s="126"/>
      <c r="B17" s="127" t="s">
        <v>79</v>
      </c>
      <c r="C17" s="127" t="s">
        <v>88</v>
      </c>
      <c r="D17" s="128">
        <v>6.4</v>
      </c>
      <c r="E17" s="128">
        <v>314</v>
      </c>
      <c r="F17" s="129">
        <f>D17*E17</f>
        <v>2009.6000000000001</v>
      </c>
      <c r="G17" s="128">
        <v>0</v>
      </c>
      <c r="H17" s="129">
        <f>F17+G17</f>
        <v>2009.6000000000001</v>
      </c>
      <c r="I17" s="127" t="s">
        <v>86</v>
      </c>
      <c r="J17" s="127" t="s">
        <v>89</v>
      </c>
    </row>
    <row r="18" spans="1:10" ht="15">
      <c r="A18" s="126"/>
      <c r="B18" s="127"/>
      <c r="C18" s="127"/>
      <c r="D18" s="128"/>
      <c r="E18" s="128"/>
      <c r="F18" s="129"/>
      <c r="G18" s="128"/>
      <c r="H18" s="129"/>
      <c r="I18" s="127"/>
      <c r="J18" s="127"/>
    </row>
    <row r="19" spans="1:10" ht="15">
      <c r="A19" s="126"/>
      <c r="B19" s="127" t="s">
        <v>5</v>
      </c>
      <c r="C19" s="127" t="s">
        <v>5</v>
      </c>
      <c r="D19" s="128" t="s">
        <v>5</v>
      </c>
      <c r="E19" s="128" t="s">
        <v>5</v>
      </c>
      <c r="F19" s="129" t="s">
        <v>5</v>
      </c>
      <c r="G19" s="128" t="s">
        <v>5</v>
      </c>
      <c r="H19" s="129" t="s">
        <v>5</v>
      </c>
      <c r="I19" s="127" t="s">
        <v>5</v>
      </c>
      <c r="J19" s="127" t="s">
        <v>5</v>
      </c>
    </row>
    <row r="20" spans="1:10" ht="15">
      <c r="A20" s="126"/>
      <c r="B20" s="127" t="s">
        <v>5</v>
      </c>
      <c r="C20" s="127" t="s">
        <v>5</v>
      </c>
      <c r="D20" s="128" t="s">
        <v>5</v>
      </c>
      <c r="E20" s="128" t="s">
        <v>5</v>
      </c>
      <c r="F20" s="129" t="s">
        <v>5</v>
      </c>
      <c r="G20" s="128" t="s">
        <v>5</v>
      </c>
      <c r="H20" s="129" t="s">
        <v>5</v>
      </c>
      <c r="I20" s="127" t="s">
        <v>5</v>
      </c>
      <c r="J20" s="127" t="s">
        <v>5</v>
      </c>
    </row>
    <row r="21" spans="1:10" ht="15">
      <c r="A21" s="126"/>
      <c r="B21" s="127" t="s">
        <v>5</v>
      </c>
      <c r="C21" s="127" t="s">
        <v>5</v>
      </c>
      <c r="D21" s="128" t="s">
        <v>5</v>
      </c>
      <c r="E21" s="128" t="s">
        <v>5</v>
      </c>
      <c r="F21" s="129" t="s">
        <v>90</v>
      </c>
      <c r="G21" s="128" t="s">
        <v>5</v>
      </c>
      <c r="H21" s="129" t="s">
        <v>5</v>
      </c>
      <c r="I21" s="127" t="s">
        <v>5</v>
      </c>
      <c r="J21" s="127" t="s">
        <v>5</v>
      </c>
    </row>
    <row r="22" spans="1:10" ht="15">
      <c r="A22" s="126"/>
      <c r="B22" s="127" t="s">
        <v>5</v>
      </c>
      <c r="C22" s="127" t="s">
        <v>5</v>
      </c>
      <c r="D22" s="128" t="s">
        <v>5</v>
      </c>
      <c r="E22" s="128" t="s">
        <v>5</v>
      </c>
      <c r="F22" s="129" t="s">
        <v>5</v>
      </c>
      <c r="G22" s="128" t="s">
        <v>5</v>
      </c>
      <c r="H22" s="129" t="s">
        <v>5</v>
      </c>
      <c r="I22" s="127" t="s">
        <v>5</v>
      </c>
      <c r="J22" s="127" t="s">
        <v>5</v>
      </c>
    </row>
    <row r="23" spans="1:10" ht="15" customHeight="1">
      <c r="A23" s="126"/>
      <c r="B23" s="131" t="s">
        <v>5</v>
      </c>
      <c r="C23" s="132" t="s">
        <v>5</v>
      </c>
      <c r="D23" s="128" t="s">
        <v>5</v>
      </c>
      <c r="E23" s="128" t="s">
        <v>5</v>
      </c>
      <c r="F23" s="129" t="s">
        <v>5</v>
      </c>
      <c r="G23" s="128" t="s">
        <v>5</v>
      </c>
      <c r="H23" s="129" t="s">
        <v>5</v>
      </c>
      <c r="I23" s="127" t="s">
        <v>5</v>
      </c>
      <c r="J23" s="127" t="s">
        <v>5</v>
      </c>
    </row>
    <row r="24" spans="1:10" ht="15">
      <c r="A24" s="126"/>
      <c r="B24" s="131"/>
      <c r="C24" s="132"/>
      <c r="D24" s="128" t="s">
        <v>5</v>
      </c>
      <c r="E24" s="128" t="s">
        <v>5</v>
      </c>
      <c r="F24" s="129" t="s">
        <v>5</v>
      </c>
      <c r="G24" s="128" t="s">
        <v>5</v>
      </c>
      <c r="H24" s="129" t="s">
        <v>5</v>
      </c>
      <c r="I24" s="127"/>
      <c r="J24" s="127"/>
    </row>
    <row r="25" spans="1:10" ht="15">
      <c r="A25" s="126"/>
      <c r="B25" s="133"/>
      <c r="C25" s="133"/>
      <c r="D25" s="133"/>
      <c r="E25" s="133"/>
      <c r="F25" s="133"/>
      <c r="G25" s="133"/>
      <c r="H25" s="134">
        <f>SUM(H11:H24)</f>
        <v>8689.6</v>
      </c>
      <c r="I25" s="133" t="s">
        <v>20</v>
      </c>
      <c r="J25" s="133"/>
    </row>
    <row r="26" spans="1:10" ht="15">
      <c r="A26" s="135" t="s">
        <v>5</v>
      </c>
      <c r="B26" s="136" t="s">
        <v>5</v>
      </c>
      <c r="C26" s="136"/>
      <c r="D26" s="137"/>
      <c r="E26" s="138"/>
      <c r="F26" s="138"/>
      <c r="G26" s="138"/>
      <c r="H26" s="138"/>
      <c r="I26" s="136"/>
      <c r="J26" s="136"/>
    </row>
    <row r="27" spans="1:10" ht="15">
      <c r="A27" s="135"/>
      <c r="B27" s="136" t="s">
        <v>5</v>
      </c>
      <c r="C27" s="136"/>
      <c r="D27" s="137"/>
      <c r="E27" s="138"/>
      <c r="F27" s="138"/>
      <c r="G27" s="138"/>
      <c r="H27" s="138"/>
      <c r="I27" s="136"/>
      <c r="J27" s="136"/>
    </row>
    <row r="28" spans="1:10" ht="15">
      <c r="A28" s="135"/>
      <c r="B28" s="136" t="s">
        <v>5</v>
      </c>
      <c r="C28" s="136"/>
      <c r="D28" s="137"/>
      <c r="E28" s="138"/>
      <c r="F28" s="138"/>
      <c r="G28" s="138"/>
      <c r="H28" s="138"/>
      <c r="I28" s="136"/>
      <c r="J28" s="136"/>
    </row>
    <row r="29" spans="1:10" ht="15">
      <c r="A29" s="135"/>
      <c r="B29" s="136" t="s">
        <v>5</v>
      </c>
      <c r="C29" s="136"/>
      <c r="D29" s="137"/>
      <c r="E29" s="138"/>
      <c r="F29" s="138"/>
      <c r="G29" s="138"/>
      <c r="H29" s="138"/>
      <c r="I29" s="136"/>
      <c r="J29" s="136"/>
    </row>
    <row r="30" spans="1:10" ht="15">
      <c r="A30" s="135"/>
      <c r="B30" s="136" t="s">
        <v>5</v>
      </c>
      <c r="C30" s="136"/>
      <c r="D30" s="137"/>
      <c r="E30" s="138"/>
      <c r="F30" s="138"/>
      <c r="G30" s="138"/>
      <c r="H30" s="138"/>
      <c r="I30" s="136"/>
      <c r="J30" s="136"/>
    </row>
    <row r="31" spans="1:10" ht="15">
      <c r="A31" s="135"/>
      <c r="B31" s="136" t="s">
        <v>5</v>
      </c>
      <c r="C31" s="136"/>
      <c r="D31" s="137"/>
      <c r="E31" s="138"/>
      <c r="F31" s="138"/>
      <c r="G31" s="138"/>
      <c r="H31" s="138"/>
      <c r="I31" s="136"/>
      <c r="J31" s="136"/>
    </row>
    <row r="32" spans="1:10" ht="15">
      <c r="A32" s="135"/>
      <c r="B32" s="136" t="s">
        <v>5</v>
      </c>
      <c r="C32" s="136"/>
      <c r="D32" s="137"/>
      <c r="E32" s="138"/>
      <c r="F32" s="138"/>
      <c r="G32" s="138"/>
      <c r="H32" s="138"/>
      <c r="I32" s="136"/>
      <c r="J32" s="136"/>
    </row>
    <row r="33" spans="1:10" ht="15">
      <c r="A33" s="135"/>
      <c r="B33" s="139" t="s">
        <v>5</v>
      </c>
      <c r="C33" s="140"/>
      <c r="D33" s="141"/>
      <c r="E33" s="141"/>
      <c r="F33" s="141"/>
      <c r="G33" s="141"/>
      <c r="H33" s="141"/>
      <c r="I33" s="118"/>
      <c r="J33" s="118"/>
    </row>
    <row r="34" spans="1:10" ht="35.25" customHeight="1">
      <c r="A34" s="135"/>
      <c r="B34" s="139"/>
      <c r="C34" s="140"/>
      <c r="D34" s="141"/>
      <c r="E34" s="141"/>
      <c r="F34" s="141"/>
      <c r="G34" s="141"/>
      <c r="H34" s="141"/>
      <c r="I34" s="118"/>
      <c r="J34" s="118"/>
    </row>
    <row r="35" spans="1:10" ht="60" customHeight="1">
      <c r="A35" s="135"/>
      <c r="B35" s="139" t="s">
        <v>5</v>
      </c>
      <c r="C35" s="140"/>
      <c r="D35" s="118"/>
      <c r="E35" s="141"/>
      <c r="F35" s="141"/>
      <c r="G35" s="137"/>
      <c r="H35" s="141"/>
      <c r="I35" s="118"/>
      <c r="J35" s="118"/>
    </row>
    <row r="36" spans="1:10" ht="15">
      <c r="A36" s="135"/>
      <c r="B36" s="133"/>
      <c r="C36" s="133"/>
      <c r="D36" s="134"/>
      <c r="E36" s="134"/>
      <c r="F36" s="133"/>
      <c r="G36" s="133"/>
      <c r="H36" s="134" t="s">
        <v>5</v>
      </c>
      <c r="I36" s="133" t="s">
        <v>5</v>
      </c>
      <c r="J36" s="133"/>
    </row>
    <row r="37" spans="1:10" ht="15">
      <c r="A37" s="110"/>
      <c r="B37" s="133"/>
      <c r="C37" s="133" t="s">
        <v>91</v>
      </c>
      <c r="D37" s="133"/>
      <c r="E37" s="133"/>
      <c r="F37" s="133" t="s">
        <v>5</v>
      </c>
      <c r="G37" s="133"/>
      <c r="H37" s="134">
        <f>SUM(H11:H24,H26:H35)</f>
        <v>8689.6</v>
      </c>
      <c r="I37" s="133" t="s">
        <v>20</v>
      </c>
      <c r="J37" s="133"/>
    </row>
    <row r="38" spans="1:10" ht="15">
      <c r="A38" s="110"/>
      <c r="B38" s="110"/>
      <c r="C38" s="110"/>
      <c r="D38" s="112"/>
      <c r="E38" s="112"/>
      <c r="F38" s="112"/>
      <c r="G38" s="142"/>
      <c r="H38" s="142"/>
      <c r="I38" s="143"/>
      <c r="J38" s="110"/>
    </row>
    <row r="39" spans="1:10" ht="15">
      <c r="A39" s="110"/>
      <c r="B39" s="110"/>
      <c r="C39" s="144"/>
      <c r="D39" s="112"/>
      <c r="E39" s="112"/>
      <c r="F39" s="145" t="s">
        <v>5</v>
      </c>
      <c r="G39" s="142"/>
      <c r="H39" s="146"/>
      <c r="I39" s="143"/>
      <c r="J39" s="110"/>
    </row>
    <row r="40" spans="1:10" ht="15">
      <c r="A40" s="110"/>
      <c r="B40" s="110"/>
      <c r="C40" s="110"/>
      <c r="D40" s="112"/>
      <c r="E40" s="112"/>
      <c r="F40" s="112"/>
      <c r="G40" s="142"/>
      <c r="H40" s="146"/>
      <c r="I40" s="143"/>
      <c r="J40" s="110"/>
    </row>
    <row r="41" spans="1:10" ht="15">
      <c r="A41" s="110"/>
      <c r="B41" s="110"/>
      <c r="C41" s="143" t="s">
        <v>92</v>
      </c>
      <c r="D41" s="112"/>
      <c r="E41" s="112"/>
      <c r="F41" s="147"/>
      <c r="G41" s="142"/>
      <c r="H41" s="148"/>
      <c r="I41" s="143"/>
      <c r="J41" s="110"/>
    </row>
  </sheetData>
  <sheetProtection selectLockedCells="1" selectUnlockedCells="1"/>
  <mergeCells count="18">
    <mergeCell ref="A1:J1"/>
    <mergeCell ref="A2:J4"/>
    <mergeCell ref="A6:C6"/>
    <mergeCell ref="A7:J7"/>
    <mergeCell ref="I8:J8"/>
    <mergeCell ref="A11:A25"/>
    <mergeCell ref="B23:B24"/>
    <mergeCell ref="C23:C24"/>
    <mergeCell ref="A26:A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landscape" paperSize="9" scale="75"/>
  <legacyDrawing r:id="rId2"/>
  <oleObjects>
    <oleObject progId="Documento do Microsoft Office Word" shapeId="744199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Engenheiro</dc:creator>
  <cp:keywords/>
  <dc:description/>
  <cp:lastModifiedBy/>
  <dcterms:created xsi:type="dcterms:W3CDTF">2018-07-31T16:54:32Z</dcterms:created>
  <dcterms:modified xsi:type="dcterms:W3CDTF">2018-08-03T13:16:19Z</dcterms:modified>
  <cp:category/>
  <cp:version/>
  <cp:contentType/>
  <cp:contentStatus/>
  <cp:revision>1</cp:revision>
</cp:coreProperties>
</file>