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orçamento" sheetId="1" r:id="rId1"/>
    <sheet name="memória de calculo" sheetId="2" r:id="rId2"/>
    <sheet name="cronograma" sheetId="3" r:id="rId3"/>
    <sheet name="Relação de ruas" sheetId="4" r:id="rId4"/>
  </sheets>
  <definedNames>
    <definedName name="_xlnm.Print_Area" localSheetId="0">'orçamento'!$A$1:$L$29</definedName>
    <definedName name="_xlnm.Print_Area" localSheetId="3">'Relação de ruas'!$A$1:$J$30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21" authorId="0">
      <text>
        <r>
          <rPr>
            <b/>
            <sz val="8"/>
            <color indexed="8"/>
            <rFont val="Times New Roman"/>
            <family val="1"/>
          </rPr>
          <t xml:space="preserve">Engenharia:
</t>
        </r>
      </text>
    </comment>
    <comment ref="H12" authorId="0">
      <text>
        <r>
          <rPr>
            <b/>
            <sz val="8"/>
            <color indexed="8"/>
            <rFont val="Times New Roman"/>
            <family val="1"/>
          </rPr>
          <t xml:space="preserve">Engenharia:
</t>
        </r>
      </text>
    </comment>
  </commentList>
</comments>
</file>

<file path=xl/sharedStrings.xml><?xml version="1.0" encoding="utf-8"?>
<sst xmlns="http://schemas.openxmlformats.org/spreadsheetml/2006/main" count="177" uniqueCount="115">
  <si>
    <t>1040.851-86/2017</t>
  </si>
  <si>
    <t>RECAPEAMENTO ASFÁLTICO EM CBUQ- VILA SANTA FÉ- DISTRITO CACHOEIRA DE EMAS</t>
  </si>
  <si>
    <t>LOCAL: RUAS DA VILA SANTA FÉ- DISTRITO CACHOEIRA DE EMAS - PIRASSUNUNGA -CONFORME RELAÇÃO ANEXA</t>
  </si>
  <si>
    <t>sinapi</t>
  </si>
  <si>
    <t>SINAPI sem desoneração</t>
  </si>
  <si>
    <t xml:space="preserve"> </t>
  </si>
  <si>
    <t>data refer. Setembro/2017</t>
  </si>
  <si>
    <t>ITEM</t>
  </si>
  <si>
    <t>ESPECIFICAÇÃO</t>
  </si>
  <si>
    <t>UNID</t>
  </si>
  <si>
    <t xml:space="preserve">QUANT </t>
  </si>
  <si>
    <t>P. UNIT
(s/ BDI)</t>
  </si>
  <si>
    <t>P. UNIT
(c/ BDI)</t>
  </si>
  <si>
    <t xml:space="preserve">P.TOTAL </t>
  </si>
  <si>
    <t>TOTAL
ITEM (bdi)</t>
  </si>
  <si>
    <t>PREÇO 
TOTAL
C/ BDI</t>
  </si>
  <si>
    <t xml:space="preserve">Código Sinapi </t>
  </si>
  <si>
    <t>Placa de identificação da obra</t>
  </si>
  <si>
    <t>1.1</t>
  </si>
  <si>
    <t>Placa de identificação da obra modelo Caixa Federal</t>
  </si>
  <si>
    <t>m²</t>
  </si>
  <si>
    <t>74209/001</t>
  </si>
  <si>
    <t>Recapeamento asfáltico</t>
  </si>
  <si>
    <t>2.1</t>
  </si>
  <si>
    <t>Pintura ligante RR1C</t>
  </si>
  <si>
    <t>2.2</t>
  </si>
  <si>
    <t>Construção de Pavimento com Concreto Betuminoso Usinado a Quente (CBUQ), camada de rolamento, espessura 3 cm, exclusive transporte</t>
  </si>
  <si>
    <t>m³</t>
  </si>
  <si>
    <t>93% do custo SINAPI (teto) de 738,18</t>
  </si>
  <si>
    <t>2.3</t>
  </si>
  <si>
    <t xml:space="preserve">Transporte com caminhão basculante 10m³ de massa asfáltica para pavimentação urbana, considerando a media entre cidades (Mogi Mirim/Leme/Ribeirão Preto/Araras) em 58,73 Km </t>
  </si>
  <si>
    <t>m³ x km</t>
  </si>
  <si>
    <t>93% do custo SINAPI (teto) de 0,95</t>
  </si>
  <si>
    <t>TOTAL ORÇADO R$</t>
  </si>
  <si>
    <t xml:space="preserve">Composição do BDI </t>
  </si>
  <si>
    <t>Garantia   -   0,32 %</t>
  </si>
  <si>
    <t xml:space="preserve">O detalhamento dos encargos sociais atende ao </t>
  </si>
  <si>
    <t>Risco       -  0,40  %</t>
  </si>
  <si>
    <t>estabelecido no SINAPI na data-base 09/2017 s/ desoneração.</t>
  </si>
  <si>
    <t>Despesas Financeiras - 1,00 %</t>
  </si>
  <si>
    <t>Administração Central - 3,00 %</t>
  </si>
  <si>
    <t xml:space="preserve">Optamos pelo orçamento sem desoneração, o qual </t>
  </si>
  <si>
    <t>Lucro       -    6,21 %</t>
  </si>
  <si>
    <t>consideramos mais adequado para a Admin. Municipal.</t>
  </si>
  <si>
    <t>Tributos    -    8,65 % (PIS/COFINS 3,65% + ISS 5%)</t>
  </si>
  <si>
    <t>Valor  Total com BDI - 21,80 %</t>
  </si>
  <si>
    <t>João Ladislau Pinto</t>
  </si>
  <si>
    <t>CREA SP 5060121768</t>
  </si>
  <si>
    <t>MEMÓRIA DE CÁLCULO DE MATERIAIS PARA PAVIMENTO ASFÁLTICO TIPO CBUQ</t>
  </si>
  <si>
    <t>Dados</t>
  </si>
  <si>
    <t>AQUISIÇÃO DE CM-30</t>
  </si>
  <si>
    <t>CBUQ</t>
  </si>
  <si>
    <t>AQUISIÇÃO DE CAP</t>
  </si>
  <si>
    <t>(1) Área</t>
  </si>
  <si>
    <t>(2) Espessura</t>
  </si>
  <si>
    <t>Taxa</t>
  </si>
  <si>
    <t>Peso (ton)</t>
  </si>
  <si>
    <t>Volume</t>
  </si>
  <si>
    <t>Densidade</t>
  </si>
  <si>
    <t>OU</t>
  </si>
  <si>
    <t>preço do CBUQ em m²</t>
  </si>
  <si>
    <t xml:space="preserve">largura da rua(m) </t>
  </si>
  <si>
    <t>preço m³</t>
  </si>
  <si>
    <t>preço SINAPI 72965 -R$200,06 a tonelada</t>
  </si>
  <si>
    <t>Extensão (m)</t>
  </si>
  <si>
    <t>total por m³</t>
  </si>
  <si>
    <t>Preço/ m²</t>
  </si>
  <si>
    <t>Média de distância entre Pirassununga e  as cidades de Araras, Leme, Mogi Mirim e Ribeirão Preto cidades essas que sempre apresentam propostas para serviços de pavimentação nessa cidade = 58,74 Km</t>
  </si>
  <si>
    <t>BASTA INFORMAR</t>
  </si>
  <si>
    <t>CAMPO (1)</t>
  </si>
  <si>
    <t>CAMPO (2)</t>
  </si>
  <si>
    <r>
      <rPr>
        <sz val="9"/>
        <rFont val="Arial"/>
        <family val="2"/>
      </rPr>
      <t>com o valor de *R$ 1,22 por m³x km sabendo que através da planilha acima para .a metragem quadrada utilizaremos 394,58m³ para a distancia de 58,74 Km de transporte teremos o valor do item transporte de massa asfáltica em = 394,58 m³</t>
    </r>
    <r>
      <rPr>
        <sz val="9"/>
        <color indexed="8"/>
        <rFont val="Times New Roman"/>
        <family val="2"/>
      </rPr>
      <t xml:space="preserve"> x R$1,21 x 58,74Km= R$28.044,93 portanto o valor unitário será 71,66/m³.</t>
    </r>
  </si>
  <si>
    <t>*valor obtido na tabela SINAPI dez/2016 codigo 72886 -data de preço</t>
  </si>
  <si>
    <t xml:space="preserve">CRONOGRAMA FÍSICO FINANCEIRO  </t>
  </si>
  <si>
    <t>CRONOGRAMA FÍSICO FINANCEIRO</t>
  </si>
  <si>
    <t xml:space="preserve">PROJETO:Recapeamento asfáltico em CBUQ - </t>
  </si>
  <si>
    <t xml:space="preserve">                     PREFEITURA MUNICIPAL  </t>
  </si>
  <si>
    <t>Ruas da Vila Santa Fé- Distrito Cachoeira de Emas -Pirassununga</t>
  </si>
  <si>
    <t>PIRASSUNUNGA</t>
  </si>
  <si>
    <t>conforme relação anexa</t>
  </si>
  <si>
    <t>DISCRIMINAÇÃO DOS SERVIÇOS</t>
  </si>
  <si>
    <t>VALOR(R$)</t>
  </si>
  <si>
    <t>SUB-TOTAL</t>
  </si>
  <si>
    <t>Placa da obra modelo CAIXA ECONOMICA FEDERAL</t>
  </si>
  <si>
    <t>VALOR DO PERÍODO</t>
  </si>
  <si>
    <t>VALOR ACUMULADO</t>
  </si>
  <si>
    <t>PERCENTUAL DO PERÍODO</t>
  </si>
  <si>
    <t>PERCENTUAL ACUMULADO</t>
  </si>
  <si>
    <t>Responsável:Secretaria Municipal de Obras e Serviços</t>
  </si>
  <si>
    <t>Planilha dos Serviços de Recapeamento de Ruas da cidade de Pirassununga -2017</t>
  </si>
  <si>
    <t>Bairro</t>
  </si>
  <si>
    <t>Código</t>
  </si>
  <si>
    <t>Ruas a serem recapeadas</t>
  </si>
  <si>
    <t>L.</t>
  </si>
  <si>
    <t>Compr. (m)</t>
  </si>
  <si>
    <t>Área rua</t>
  </si>
  <si>
    <t>Golas</t>
  </si>
  <si>
    <t xml:space="preserve">total a </t>
  </si>
  <si>
    <t>Trecho da</t>
  </si>
  <si>
    <t>à</t>
  </si>
  <si>
    <t xml:space="preserve">Rua </t>
  </si>
  <si>
    <t>São Sebastião</t>
  </si>
  <si>
    <t>Rua Santa Gertrudes</t>
  </si>
  <si>
    <t>Rua Santa Rosa</t>
  </si>
  <si>
    <t>São Joaquim</t>
  </si>
  <si>
    <t>Rotatória</t>
  </si>
  <si>
    <t>Rua Santa Efigênia</t>
  </si>
  <si>
    <t>Santa Efigênia</t>
  </si>
  <si>
    <t>Rua são Joaquim</t>
  </si>
  <si>
    <t>Rua São Francisco de Assis</t>
  </si>
  <si>
    <t>Av</t>
  </si>
  <si>
    <t xml:space="preserve">São Lucas </t>
  </si>
  <si>
    <t>rua Santa Marta</t>
  </si>
  <si>
    <t>TOTAL:</t>
  </si>
  <si>
    <t>Total  de recapeamento com CBUQ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</si>
</sst>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"/>
    <numFmt numFmtId="166" formatCode="#,##0"/>
    <numFmt numFmtId="167" formatCode="#,##0.0000"/>
    <numFmt numFmtId="168" formatCode="_(* #,##0.00_);_(* \(#,##0.00\);_(* \-??_);_(@_)"/>
    <numFmt numFmtId="169" formatCode="0.00%"/>
    <numFmt numFmtId="170" formatCode="0.00"/>
    <numFmt numFmtId="171" formatCode="DD/MM/YYYY"/>
    <numFmt numFmtId="172" formatCode="#,##0.00;\-#,##0.00"/>
    <numFmt numFmtId="173" formatCode="0%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Times New Roman"/>
      <family val="1"/>
    </font>
    <font>
      <sz val="7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4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Miriad bold"/>
      <family val="0"/>
    </font>
    <font>
      <b/>
      <sz val="9"/>
      <color indexed="8"/>
      <name val="Miriad bold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8.5"/>
      <color indexed="8"/>
      <name val="Miriad bold"/>
      <family val="0"/>
    </font>
    <font>
      <sz val="8"/>
      <color indexed="8"/>
      <name val="Miriad bold"/>
      <family val="0"/>
    </font>
    <font>
      <sz val="7"/>
      <color indexed="8"/>
      <name val="Miriad bold"/>
      <family val="0"/>
    </font>
    <font>
      <sz val="11"/>
      <color indexed="8"/>
      <name val="Miriad bold"/>
      <family val="0"/>
    </font>
    <font>
      <sz val="8"/>
      <color indexed="8"/>
      <name val="Times New Roman"/>
      <family val="1"/>
    </font>
    <font>
      <b/>
      <sz val="8"/>
      <color indexed="8"/>
      <name val="Miriad bold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/>
      <protection/>
    </xf>
  </cellStyleXfs>
  <cellXfs count="180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5" fillId="0" borderId="2" xfId="36" applyFont="1" applyBorder="1" applyAlignment="1">
      <alignment horizontal="center"/>
      <protection/>
    </xf>
    <xf numFmtId="164" fontId="15" fillId="0" borderId="0" xfId="36" applyFont="1" applyBorder="1" applyAlignment="1">
      <alignment horizontal="center"/>
      <protection/>
    </xf>
    <xf numFmtId="164" fontId="15" fillId="0" borderId="3" xfId="36" applyFont="1" applyBorder="1" applyAlignment="1">
      <alignment horizontal="center"/>
      <protection/>
    </xf>
    <xf numFmtId="164" fontId="16" fillId="0" borderId="3" xfId="36" applyFont="1" applyBorder="1" applyAlignment="1">
      <alignment/>
      <protection/>
    </xf>
    <xf numFmtId="164" fontId="16" fillId="0" borderId="4" xfId="36" applyFont="1" applyBorder="1" applyAlignment="1">
      <alignment/>
      <protection/>
    </xf>
    <xf numFmtId="164" fontId="17" fillId="0" borderId="5" xfId="36" applyFont="1" applyBorder="1" applyAlignment="1">
      <alignment horizontal="left"/>
      <protection/>
    </xf>
    <xf numFmtId="164" fontId="16" fillId="0" borderId="0" xfId="36" applyFont="1" applyBorder="1" applyAlignment="1">
      <alignment/>
      <protection/>
    </xf>
    <xf numFmtId="164" fontId="16" fillId="0" borderId="6" xfId="36" applyFont="1" applyBorder="1" applyAlignment="1">
      <alignment/>
      <protection/>
    </xf>
    <xf numFmtId="164" fontId="18" fillId="0" borderId="5" xfId="36" applyFont="1" applyBorder="1" applyAlignment="1">
      <alignment horizontal="left"/>
      <protection/>
    </xf>
    <xf numFmtId="164" fontId="19" fillId="0" borderId="0" xfId="36" applyFont="1" applyBorder="1" applyAlignment="1">
      <alignment horizontal="left"/>
      <protection/>
    </xf>
    <xf numFmtId="164" fontId="15" fillId="0" borderId="0" xfId="36" applyFont="1" applyBorder="1" applyAlignment="1">
      <alignment horizontal="left"/>
      <protection/>
    </xf>
    <xf numFmtId="164" fontId="14" fillId="0" borderId="0" xfId="36" applyFont="1" applyBorder="1">
      <alignment/>
      <protection/>
    </xf>
    <xf numFmtId="164" fontId="14" fillId="0" borderId="6" xfId="36" applyFont="1" applyBorder="1">
      <alignment/>
      <protection/>
    </xf>
    <xf numFmtId="164" fontId="15" fillId="0" borderId="5" xfId="36" applyFont="1" applyBorder="1" applyAlignment="1">
      <alignment vertical="center" wrapText="1"/>
      <protection/>
    </xf>
    <xf numFmtId="164" fontId="20" fillId="0" borderId="0" xfId="36" applyFont="1" applyBorder="1" applyAlignment="1">
      <alignment horizontal="center"/>
      <protection/>
    </xf>
    <xf numFmtId="164" fontId="21" fillId="0" borderId="0" xfId="36" applyFont="1" applyBorder="1" applyAlignment="1">
      <alignment horizontal="center"/>
      <protection/>
    </xf>
    <xf numFmtId="164" fontId="0" fillId="0" borderId="7" xfId="36" applyFont="1" applyBorder="1" applyAlignment="1">
      <alignment horizontal="left" wrapText="1"/>
      <protection/>
    </xf>
    <xf numFmtId="164" fontId="0" fillId="0" borderId="8" xfId="36" applyFont="1" applyBorder="1" applyAlignment="1">
      <alignment horizontal="left" vertical="top" wrapText="1"/>
      <protection/>
    </xf>
    <xf numFmtId="164" fontId="22" fillId="0" borderId="8" xfId="36" applyFont="1" applyBorder="1" applyAlignment="1">
      <alignment horizontal="center" vertical="top" wrapText="1"/>
      <protection/>
    </xf>
    <xf numFmtId="164" fontId="14" fillId="0" borderId="9" xfId="36" applyFont="1" applyBorder="1">
      <alignment/>
      <protection/>
    </xf>
    <xf numFmtId="164" fontId="0" fillId="0" borderId="0" xfId="36" applyFont="1" applyBorder="1" applyAlignment="1">
      <alignment horizontal="center" wrapText="1"/>
      <protection/>
    </xf>
    <xf numFmtId="164" fontId="14" fillId="0" borderId="10" xfId="36" applyFont="1" applyBorder="1" applyAlignment="1">
      <alignment horizontal="center"/>
      <protection/>
    </xf>
    <xf numFmtId="165" fontId="17" fillId="0" borderId="11" xfId="0" applyNumberFormat="1" applyFont="1" applyBorder="1" applyAlignment="1">
      <alignment horizontal="center" vertical="center"/>
    </xf>
    <xf numFmtId="165" fontId="17" fillId="0" borderId="11" xfId="0" applyNumberFormat="1" applyFont="1" applyBorder="1" applyAlignment="1">
      <alignment horizontal="center" vertical="center" wrapText="1"/>
    </xf>
    <xf numFmtId="164" fontId="17" fillId="0" borderId="11" xfId="0" applyFont="1" applyBorder="1" applyAlignment="1">
      <alignment horizontal="center" vertical="center" wrapText="1"/>
    </xf>
    <xf numFmtId="166" fontId="17" fillId="9" borderId="12" xfId="0" applyNumberFormat="1" applyFont="1" applyFill="1" applyBorder="1" applyAlignment="1">
      <alignment horizontal="center" vertical="center"/>
    </xf>
    <xf numFmtId="165" fontId="17" fillId="9" borderId="13" xfId="0" applyNumberFormat="1" applyFont="1" applyFill="1" applyBorder="1" applyAlignment="1">
      <alignment horizontal="left"/>
    </xf>
    <xf numFmtId="165" fontId="17" fillId="9" borderId="14" xfId="0" applyNumberFormat="1" applyFont="1" applyFill="1" applyBorder="1" applyAlignment="1">
      <alignment horizontal="center" vertical="center"/>
    </xf>
    <xf numFmtId="165" fontId="17" fillId="9" borderId="14" xfId="0" applyNumberFormat="1" applyFont="1" applyFill="1" applyBorder="1" applyAlignment="1">
      <alignment/>
    </xf>
    <xf numFmtId="167" fontId="23" fillId="10" borderId="15" xfId="0" applyNumberFormat="1" applyFont="1" applyFill="1" applyBorder="1" applyAlignment="1">
      <alignment/>
    </xf>
    <xf numFmtId="165" fontId="17" fillId="10" borderId="15" xfId="0" applyNumberFormat="1" applyFont="1" applyFill="1" applyBorder="1" applyAlignment="1">
      <alignment horizontal="right"/>
    </xf>
    <xf numFmtId="164" fontId="17" fillId="9" borderId="16" xfId="0" applyFont="1" applyFill="1" applyBorder="1" applyAlignment="1">
      <alignment horizontal="center"/>
    </xf>
    <xf numFmtId="165" fontId="24" fillId="11" borderId="17" xfId="0" applyNumberFormat="1" applyFont="1" applyFill="1" applyBorder="1" applyAlignment="1">
      <alignment horizontal="center" vertical="center"/>
    </xf>
    <xf numFmtId="164" fontId="24" fillId="0" borderId="18" xfId="0" applyFont="1" applyBorder="1" applyAlignment="1">
      <alignment vertical="center" wrapText="1"/>
    </xf>
    <xf numFmtId="165" fontId="24" fillId="0" borderId="19" xfId="0" applyNumberFormat="1" applyFont="1" applyBorder="1" applyAlignment="1">
      <alignment horizontal="center" vertical="center"/>
    </xf>
    <xf numFmtId="165" fontId="24" fillId="0" borderId="20" xfId="0" applyNumberFormat="1" applyFont="1" applyBorder="1" applyAlignment="1">
      <alignment horizontal="center" vertical="center"/>
    </xf>
    <xf numFmtId="165" fontId="24" fillId="0" borderId="20" xfId="0" applyNumberFormat="1" applyFont="1" applyBorder="1" applyAlignment="1">
      <alignment horizontal="right" vertical="center"/>
    </xf>
    <xf numFmtId="164" fontId="24" fillId="0" borderId="21" xfId="0" applyFont="1" applyBorder="1" applyAlignment="1">
      <alignment horizontal="center" vertical="center"/>
    </xf>
    <xf numFmtId="166" fontId="17" fillId="9" borderId="22" xfId="0" applyNumberFormat="1" applyFont="1" applyFill="1" applyBorder="1" applyAlignment="1">
      <alignment horizontal="center" vertical="center"/>
    </xf>
    <xf numFmtId="165" fontId="17" fillId="9" borderId="19" xfId="0" applyNumberFormat="1" applyFont="1" applyFill="1" applyBorder="1" applyAlignment="1">
      <alignment horizontal="left" vertical="center"/>
    </xf>
    <xf numFmtId="165" fontId="17" fillId="9" borderId="19" xfId="0" applyNumberFormat="1" applyFont="1" applyFill="1" applyBorder="1" applyAlignment="1">
      <alignment horizontal="center" vertical="center"/>
    </xf>
    <xf numFmtId="165" fontId="17" fillId="9" borderId="14" xfId="0" applyNumberFormat="1" applyFont="1" applyFill="1" applyBorder="1" applyAlignment="1">
      <alignment vertical="center"/>
    </xf>
    <xf numFmtId="165" fontId="17" fillId="10" borderId="15" xfId="0" applyNumberFormat="1" applyFont="1" applyFill="1" applyBorder="1" applyAlignment="1">
      <alignment horizontal="center" vertical="center"/>
    </xf>
    <xf numFmtId="165" fontId="17" fillId="10" borderId="15" xfId="0" applyNumberFormat="1" applyFont="1" applyFill="1" applyBorder="1" applyAlignment="1">
      <alignment horizontal="right" vertical="center"/>
    </xf>
    <xf numFmtId="164" fontId="17" fillId="9" borderId="21" xfId="0" applyFont="1" applyFill="1" applyBorder="1" applyAlignment="1">
      <alignment horizontal="center" vertical="center"/>
    </xf>
    <xf numFmtId="165" fontId="24" fillId="0" borderId="19" xfId="0" applyNumberFormat="1" applyFont="1" applyBorder="1" applyAlignment="1">
      <alignment horizontal="justify" vertical="center"/>
    </xf>
    <xf numFmtId="168" fontId="24" fillId="0" borderId="19" xfId="15" applyNumberFormat="1" applyFont="1" applyFill="1" applyBorder="1" applyAlignment="1" applyProtection="1">
      <alignment vertical="center"/>
      <protection/>
    </xf>
    <xf numFmtId="164" fontId="25" fillId="0" borderId="21" xfId="0" applyFont="1" applyBorder="1" applyAlignment="1">
      <alignment horizontal="center" vertical="center" wrapText="1"/>
    </xf>
    <xf numFmtId="165" fontId="24" fillId="11" borderId="23" xfId="0" applyNumberFormat="1" applyFont="1" applyFill="1" applyBorder="1" applyAlignment="1">
      <alignment horizontal="center" vertical="center"/>
    </xf>
    <xf numFmtId="165" fontId="24" fillId="0" borderId="24" xfId="0" applyNumberFormat="1" applyFont="1" applyBorder="1" applyAlignment="1">
      <alignment horizontal="justify" vertical="center" wrapText="1"/>
    </xf>
    <xf numFmtId="165" fontId="24" fillId="0" borderId="24" xfId="0" applyNumberFormat="1" applyFont="1" applyBorder="1" applyAlignment="1">
      <alignment horizontal="center" vertical="center"/>
    </xf>
    <xf numFmtId="168" fontId="24" fillId="0" borderId="24" xfId="15" applyNumberFormat="1" applyFont="1" applyFill="1" applyBorder="1" applyAlignment="1" applyProtection="1">
      <alignment vertical="center"/>
      <protection/>
    </xf>
    <xf numFmtId="165" fontId="24" fillId="0" borderId="25" xfId="0" applyNumberFormat="1" applyFont="1" applyBorder="1" applyAlignment="1">
      <alignment horizontal="right" vertical="center"/>
    </xf>
    <xf numFmtId="164" fontId="25" fillId="0" borderId="26" xfId="0" applyFont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26" fillId="0" borderId="8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164" fontId="24" fillId="0" borderId="7" xfId="0" applyFont="1" applyBorder="1" applyAlignment="1">
      <alignment/>
    </xf>
    <xf numFmtId="164" fontId="24" fillId="0" borderId="9" xfId="0" applyFont="1" applyBorder="1" applyAlignment="1">
      <alignment/>
    </xf>
    <xf numFmtId="164" fontId="0" fillId="0" borderId="0" xfId="0" applyBorder="1" applyAlignment="1">
      <alignment/>
    </xf>
    <xf numFmtId="164" fontId="27" fillId="0" borderId="13" xfId="0" applyFont="1" applyBorder="1" applyAlignment="1">
      <alignment horizontal="left"/>
    </xf>
    <xf numFmtId="164" fontId="14" fillId="0" borderId="0" xfId="0" applyFont="1" applyBorder="1" applyAlignment="1">
      <alignment/>
    </xf>
    <xf numFmtId="164" fontId="28" fillId="0" borderId="19" xfId="0" applyFont="1" applyBorder="1" applyAlignment="1">
      <alignment horizontal="left" vertical="center"/>
    </xf>
    <xf numFmtId="165" fontId="0" fillId="0" borderId="27" xfId="0" applyNumberFormat="1" applyFont="1" applyBorder="1" applyAlignment="1">
      <alignment horizontal="center" vertical="center"/>
    </xf>
    <xf numFmtId="164" fontId="15" fillId="0" borderId="19" xfId="0" applyFont="1" applyBorder="1" applyAlignment="1">
      <alignment horizontal="left" vertical="center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28" fillId="0" borderId="19" xfId="0" applyFont="1" applyBorder="1" applyAlignment="1">
      <alignment horizontal="left" vertical="center" wrapText="1"/>
    </xf>
    <xf numFmtId="164" fontId="0" fillId="0" borderId="27" xfId="0" applyBorder="1" applyAlignment="1">
      <alignment horizontal="left"/>
    </xf>
    <xf numFmtId="164" fontId="15" fillId="11" borderId="19" xfId="0" applyFont="1" applyFill="1" applyBorder="1" applyAlignment="1">
      <alignment horizontal="left" vertical="center"/>
    </xf>
    <xf numFmtId="164" fontId="0" fillId="0" borderId="28" xfId="0" applyBorder="1" applyAlignment="1">
      <alignment/>
    </xf>
    <xf numFmtId="164" fontId="22" fillId="0" borderId="19" xfId="0" applyFont="1" applyBorder="1" applyAlignment="1">
      <alignment horizontal="center" vertical="center"/>
    </xf>
    <xf numFmtId="164" fontId="22" fillId="11" borderId="19" xfId="0" applyFont="1" applyFill="1" applyBorder="1" applyAlignment="1">
      <alignment horizontal="center" vertical="center"/>
    </xf>
    <xf numFmtId="164" fontId="22" fillId="0" borderId="29" xfId="0" applyFont="1" applyBorder="1" applyAlignment="1">
      <alignment horizontal="center" vertical="center"/>
    </xf>
    <xf numFmtId="164" fontId="22" fillId="0" borderId="18" xfId="0" applyFont="1" applyBorder="1" applyAlignment="1">
      <alignment horizontal="center" vertical="center"/>
    </xf>
    <xf numFmtId="164" fontId="22" fillId="0" borderId="20" xfId="0" applyFont="1" applyBorder="1" applyAlignment="1">
      <alignment horizontal="center" vertical="center"/>
    </xf>
    <xf numFmtId="168" fontId="24" fillId="0" borderId="19" xfId="15" applyNumberFormat="1" applyFont="1" applyFill="1" applyBorder="1" applyAlignment="1" applyProtection="1">
      <alignment/>
      <protection/>
    </xf>
    <xf numFmtId="165" fontId="22" fillId="0" borderId="18" xfId="0" applyNumberFormat="1" applyFont="1" applyBorder="1" applyAlignment="1">
      <alignment vertical="center"/>
    </xf>
    <xf numFmtId="165" fontId="22" fillId="0" borderId="29" xfId="0" applyNumberFormat="1" applyFont="1" applyBorder="1" applyAlignment="1">
      <alignment vertical="center"/>
    </xf>
    <xf numFmtId="165" fontId="30" fillId="11" borderId="18" xfId="0" applyNumberFormat="1" applyFont="1" applyFill="1" applyBorder="1" applyAlignment="1">
      <alignment vertical="center"/>
    </xf>
    <xf numFmtId="165" fontId="22" fillId="0" borderId="20" xfId="0" applyNumberFormat="1" applyFont="1" applyBorder="1" applyAlignment="1">
      <alignment vertical="center"/>
    </xf>
    <xf numFmtId="169" fontId="22" fillId="0" borderId="29" xfId="0" applyNumberFormat="1" applyFont="1" applyBorder="1" applyAlignment="1">
      <alignment horizontal="center" vertical="center"/>
    </xf>
    <xf numFmtId="165" fontId="22" fillId="12" borderId="18" xfId="0" applyNumberFormat="1" applyFont="1" applyFill="1" applyBorder="1" applyAlignment="1">
      <alignment vertical="center"/>
    </xf>
    <xf numFmtId="164" fontId="31" fillId="13" borderId="30" xfId="0" applyFont="1" applyFill="1" applyBorder="1" applyAlignment="1">
      <alignment horizontal="center" vertical="center"/>
    </xf>
    <xf numFmtId="165" fontId="22" fillId="11" borderId="18" xfId="0" applyNumberFormat="1" applyFont="1" applyFill="1" applyBorder="1" applyAlignment="1">
      <alignment vertical="center"/>
    </xf>
    <xf numFmtId="165" fontId="22" fillId="0" borderId="30" xfId="0" applyNumberFormat="1" applyFont="1" applyBorder="1" applyAlignment="1">
      <alignment vertical="center"/>
    </xf>
    <xf numFmtId="165" fontId="30" fillId="12" borderId="30" xfId="0" applyNumberFormat="1" applyFont="1" applyFill="1" applyBorder="1" applyAlignment="1">
      <alignment vertical="center"/>
    </xf>
    <xf numFmtId="165" fontId="22" fillId="0" borderId="31" xfId="0" applyNumberFormat="1" applyFont="1" applyBorder="1" applyAlignment="1">
      <alignment vertical="center"/>
    </xf>
    <xf numFmtId="165" fontId="22" fillId="12" borderId="31" xfId="0" applyNumberFormat="1" applyFont="1" applyFill="1" applyBorder="1" applyAlignment="1">
      <alignment vertical="center"/>
    </xf>
    <xf numFmtId="169" fontId="22" fillId="0" borderId="31" xfId="0" applyNumberFormat="1" applyFont="1" applyBorder="1" applyAlignment="1">
      <alignment horizontal="center" vertical="center"/>
    </xf>
    <xf numFmtId="165" fontId="22" fillId="12" borderId="31" xfId="0" applyNumberFormat="1" applyFont="1" applyFill="1" applyBorder="1" applyAlignment="1">
      <alignment vertical="center"/>
    </xf>
    <xf numFmtId="165" fontId="22" fillId="0" borderId="32" xfId="0" applyNumberFormat="1" applyFont="1" applyBorder="1" applyAlignment="1">
      <alignment vertical="center"/>
    </xf>
    <xf numFmtId="170" fontId="24" fillId="0" borderId="20" xfId="0" applyNumberFormat="1" applyFont="1" applyBorder="1" applyAlignment="1">
      <alignment vertical="center"/>
    </xf>
    <xf numFmtId="170" fontId="24" fillId="0" borderId="18" xfId="0" applyNumberFormat="1" applyFont="1" applyBorder="1" applyAlignment="1">
      <alignment vertical="center"/>
    </xf>
    <xf numFmtId="164" fontId="24" fillId="0" borderId="0" xfId="0" applyFont="1" applyAlignment="1">
      <alignment vertical="center"/>
    </xf>
    <xf numFmtId="164" fontId="22" fillId="0" borderId="19" xfId="0" applyFont="1" applyBorder="1" applyAlignment="1">
      <alignment vertical="center"/>
    </xf>
    <xf numFmtId="165" fontId="24" fillId="0" borderId="19" xfId="0" applyNumberFormat="1" applyFont="1" applyBorder="1" applyAlignment="1">
      <alignment vertical="center"/>
    </xf>
    <xf numFmtId="164" fontId="24" fillId="0" borderId="20" xfId="0" applyFont="1" applyBorder="1" applyAlignment="1">
      <alignment vertical="center"/>
    </xf>
    <xf numFmtId="165" fontId="15" fillId="0" borderId="18" xfId="0" applyNumberFormat="1" applyFont="1" applyBorder="1" applyAlignment="1">
      <alignment vertical="center"/>
    </xf>
    <xf numFmtId="164" fontId="24" fillId="0" borderId="18" xfId="0" applyFont="1" applyBorder="1" applyAlignment="1">
      <alignment vertical="center"/>
    </xf>
    <xf numFmtId="164" fontId="24" fillId="0" borderId="0" xfId="0" applyFont="1" applyBorder="1" applyAlignment="1">
      <alignment horizontal="center" vertical="center" wrapText="1"/>
    </xf>
    <xf numFmtId="164" fontId="30" fillId="11" borderId="27" xfId="0" applyFont="1" applyFill="1" applyBorder="1" applyAlignment="1">
      <alignment horizontal="right" vertical="center"/>
    </xf>
    <xf numFmtId="164" fontId="30" fillId="11" borderId="0" xfId="0" applyFont="1" applyFill="1" applyAlignment="1">
      <alignment vertical="center"/>
    </xf>
    <xf numFmtId="164" fontId="32" fillId="0" borderId="0" xfId="0" applyFont="1" applyBorder="1" applyAlignment="1">
      <alignment horizontal="center"/>
    </xf>
    <xf numFmtId="164" fontId="19" fillId="0" borderId="33" xfId="0" applyFont="1" applyBorder="1" applyAlignment="1">
      <alignment horizontal="center"/>
    </xf>
    <xf numFmtId="164" fontId="15" fillId="0" borderId="34" xfId="0" applyFont="1" applyBorder="1" applyAlignment="1">
      <alignment/>
    </xf>
    <xf numFmtId="164" fontId="0" fillId="0" borderId="34" xfId="0" applyBorder="1" applyAlignment="1">
      <alignment/>
    </xf>
    <xf numFmtId="164" fontId="0" fillId="0" borderId="10" xfId="0" applyBorder="1" applyAlignment="1">
      <alignment/>
    </xf>
    <xf numFmtId="164" fontId="33" fillId="0" borderId="35" xfId="0" applyFont="1" applyBorder="1" applyAlignment="1">
      <alignment horizontal="left"/>
    </xf>
    <xf numFmtId="164" fontId="19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34" fillId="0" borderId="0" xfId="0" applyFont="1" applyBorder="1" applyAlignment="1">
      <alignment/>
    </xf>
    <xf numFmtId="164" fontId="35" fillId="0" borderId="0" xfId="0" applyFont="1" applyBorder="1" applyAlignment="1">
      <alignment horizontal="center"/>
    </xf>
    <xf numFmtId="164" fontId="33" fillId="0" borderId="36" xfId="0" applyFont="1" applyBorder="1" applyAlignment="1">
      <alignment horizontal="left"/>
    </xf>
    <xf numFmtId="164" fontId="0" fillId="0" borderId="8" xfId="0" applyBorder="1" applyAlignment="1">
      <alignment/>
    </xf>
    <xf numFmtId="171" fontId="36" fillId="0" borderId="9" xfId="0" applyNumberFormat="1" applyFont="1" applyBorder="1" applyAlignment="1">
      <alignment/>
    </xf>
    <xf numFmtId="164" fontId="27" fillId="0" borderId="19" xfId="0" applyFont="1" applyBorder="1" applyAlignment="1">
      <alignment horizontal="center"/>
    </xf>
    <xf numFmtId="164" fontId="27" fillId="0" borderId="37" xfId="0" applyFont="1" applyBorder="1" applyAlignment="1">
      <alignment horizontal="center"/>
    </xf>
    <xf numFmtId="164" fontId="33" fillId="0" borderId="19" xfId="0" applyFont="1" applyBorder="1" applyAlignment="1">
      <alignment horizontal="center"/>
    </xf>
    <xf numFmtId="164" fontId="37" fillId="0" borderId="19" xfId="0" applyFont="1" applyBorder="1" applyAlignment="1">
      <alignment horizontal="center"/>
    </xf>
    <xf numFmtId="164" fontId="19" fillId="0" borderId="20" xfId="0" applyFont="1" applyBorder="1" applyAlignment="1">
      <alignment horizontal="center"/>
    </xf>
    <xf numFmtId="172" fontId="38" fillId="0" borderId="19" xfId="0" applyNumberFormat="1" applyFont="1" applyBorder="1" applyAlignment="1">
      <alignment horizontal="center" wrapText="1"/>
    </xf>
    <xf numFmtId="168" fontId="15" fillId="0" borderId="19" xfId="15" applyNumberFormat="1" applyFont="1" applyFill="1" applyBorder="1" applyAlignment="1" applyProtection="1">
      <alignment horizontal="center"/>
      <protection/>
    </xf>
    <xf numFmtId="168" fontId="15" fillId="0" borderId="19" xfId="15" applyNumberFormat="1" applyFont="1" applyFill="1" applyBorder="1" applyAlignment="1" applyProtection="1">
      <alignment/>
      <protection/>
    </xf>
    <xf numFmtId="168" fontId="28" fillId="0" borderId="19" xfId="15" applyNumberFormat="1" applyFont="1" applyFill="1" applyBorder="1" applyAlignment="1" applyProtection="1">
      <alignment/>
      <protection/>
    </xf>
    <xf numFmtId="173" fontId="15" fillId="0" borderId="19" xfId="15" applyNumberFormat="1" applyFont="1" applyFill="1" applyBorder="1" applyAlignment="1" applyProtection="1">
      <alignment/>
      <protection/>
    </xf>
    <xf numFmtId="173" fontId="28" fillId="0" borderId="19" xfId="15" applyNumberFormat="1" applyFont="1" applyFill="1" applyBorder="1" applyAlignment="1" applyProtection="1">
      <alignment/>
      <protection/>
    </xf>
    <xf numFmtId="172" fontId="38" fillId="0" borderId="37" xfId="0" applyNumberFormat="1" applyFont="1" applyBorder="1" applyAlignment="1">
      <alignment horizontal="center"/>
    </xf>
    <xf numFmtId="164" fontId="15" fillId="0" borderId="14" xfId="0" applyFont="1" applyBorder="1" applyAlignment="1">
      <alignment horizontal="center"/>
    </xf>
    <xf numFmtId="172" fontId="39" fillId="0" borderId="37" xfId="0" applyNumberFormat="1" applyFont="1" applyBorder="1" applyAlignment="1">
      <alignment horizontal="center"/>
    </xf>
    <xf numFmtId="164" fontId="15" fillId="0" borderId="37" xfId="0" applyFont="1" applyBorder="1" applyAlignment="1">
      <alignment/>
    </xf>
    <xf numFmtId="164" fontId="33" fillId="0" borderId="19" xfId="0" applyFont="1" applyBorder="1" applyAlignment="1">
      <alignment horizontal="right"/>
    </xf>
    <xf numFmtId="168" fontId="16" fillId="0" borderId="19" xfId="15" applyNumberFormat="1" applyFont="1" applyFill="1" applyBorder="1" applyAlignment="1" applyProtection="1">
      <alignment/>
      <protection/>
    </xf>
    <xf numFmtId="164" fontId="15" fillId="0" borderId="38" xfId="0" applyFont="1" applyBorder="1" applyAlignment="1">
      <alignment/>
    </xf>
    <xf numFmtId="168" fontId="40" fillId="0" borderId="19" xfId="15" applyNumberFormat="1" applyFont="1" applyFill="1" applyBorder="1" applyAlignment="1" applyProtection="1">
      <alignment/>
      <protection/>
    </xf>
    <xf numFmtId="164" fontId="15" fillId="0" borderId="14" xfId="0" applyFont="1" applyBorder="1" applyAlignment="1">
      <alignment/>
    </xf>
    <xf numFmtId="164" fontId="41" fillId="0" borderId="0" xfId="0" applyFont="1" applyBorder="1" applyAlignment="1">
      <alignment horizontal="center"/>
    </xf>
    <xf numFmtId="164" fontId="42" fillId="0" borderId="0" xfId="0" applyFont="1" applyBorder="1" applyAlignment="1">
      <alignment horizontal="center"/>
    </xf>
    <xf numFmtId="164" fontId="41" fillId="0" borderId="0" xfId="0" applyFont="1" applyBorder="1" applyAlignment="1">
      <alignment vertical="center"/>
    </xf>
    <xf numFmtId="165" fontId="43" fillId="0" borderId="0" xfId="0" applyNumberFormat="1" applyFont="1" applyAlignment="1">
      <alignment/>
    </xf>
    <xf numFmtId="164" fontId="43" fillId="0" borderId="0" xfId="0" applyFont="1" applyAlignment="1">
      <alignment/>
    </xf>
    <xf numFmtId="164" fontId="44" fillId="0" borderId="0" xfId="0" applyFont="1" applyAlignment="1">
      <alignment/>
    </xf>
    <xf numFmtId="164" fontId="45" fillId="0" borderId="0" xfId="0" applyFont="1" applyBorder="1" applyAlignment="1">
      <alignment horizontal="left" vertical="center"/>
    </xf>
    <xf numFmtId="165" fontId="44" fillId="0" borderId="0" xfId="0" applyNumberFormat="1" applyFont="1" applyAlignment="1">
      <alignment/>
    </xf>
    <xf numFmtId="164" fontId="41" fillId="0" borderId="38" xfId="0" applyFont="1" applyBorder="1" applyAlignment="1">
      <alignment horizontal="center"/>
    </xf>
    <xf numFmtId="164" fontId="44" fillId="0" borderId="15" xfId="0" applyFont="1" applyBorder="1" applyAlignment="1">
      <alignment/>
    </xf>
    <xf numFmtId="164" fontId="44" fillId="0" borderId="28" xfId="0" applyFont="1" applyBorder="1" applyAlignment="1">
      <alignment/>
    </xf>
    <xf numFmtId="165" fontId="44" fillId="0" borderId="28" xfId="0" applyNumberFormat="1" applyFont="1" applyBorder="1" applyAlignment="1">
      <alignment/>
    </xf>
    <xf numFmtId="164" fontId="44" fillId="0" borderId="39" xfId="0" applyFont="1" applyBorder="1" applyAlignment="1">
      <alignment horizontal="center"/>
    </xf>
    <xf numFmtId="164" fontId="46" fillId="0" borderId="19" xfId="0" applyFont="1" applyBorder="1" applyAlignment="1">
      <alignment horizontal="center" vertical="center"/>
    </xf>
    <xf numFmtId="164" fontId="47" fillId="0" borderId="19" xfId="0" applyFont="1" applyBorder="1" applyAlignment="1">
      <alignment/>
    </xf>
    <xf numFmtId="164" fontId="48" fillId="0" borderId="19" xfId="0" applyFont="1" applyBorder="1" applyAlignment="1">
      <alignment horizontal="center"/>
    </xf>
    <xf numFmtId="165" fontId="48" fillId="0" borderId="19" xfId="0" applyNumberFormat="1" applyFont="1" applyBorder="1" applyAlignment="1">
      <alignment horizontal="center"/>
    </xf>
    <xf numFmtId="164" fontId="46" fillId="6" borderId="19" xfId="0" applyFont="1" applyFill="1" applyBorder="1" applyAlignment="1">
      <alignment textRotation="90"/>
    </xf>
    <xf numFmtId="164" fontId="46" fillId="6" borderId="19" xfId="0" applyFont="1" applyFill="1" applyBorder="1" applyAlignment="1">
      <alignment/>
    </xf>
    <xf numFmtId="165" fontId="46" fillId="6" borderId="19" xfId="0" applyNumberFormat="1" applyFont="1" applyFill="1" applyBorder="1" applyAlignment="1">
      <alignment horizontal="center"/>
    </xf>
    <xf numFmtId="164" fontId="46" fillId="6" borderId="19" xfId="0" applyFont="1" applyFill="1" applyBorder="1" applyAlignment="1">
      <alignment horizontal="center"/>
    </xf>
    <xf numFmtId="164" fontId="41" fillId="0" borderId="19" xfId="0" applyFont="1" applyBorder="1" applyAlignment="1">
      <alignment horizontal="left" vertical="center" textRotation="90" wrapText="1"/>
    </xf>
    <xf numFmtId="164" fontId="49" fillId="12" borderId="19" xfId="0" applyFont="1" applyFill="1" applyBorder="1" applyAlignment="1">
      <alignment/>
    </xf>
    <xf numFmtId="170" fontId="49" fillId="12" borderId="19" xfId="0" applyNumberFormat="1" applyFont="1" applyFill="1" applyBorder="1" applyAlignment="1">
      <alignment/>
    </xf>
    <xf numFmtId="165" fontId="49" fillId="12" borderId="19" xfId="0" applyNumberFormat="1" applyFont="1" applyFill="1" applyBorder="1" applyAlignment="1">
      <alignment/>
    </xf>
    <xf numFmtId="164" fontId="49" fillId="12" borderId="19" xfId="0" applyFont="1" applyFill="1" applyBorder="1" applyAlignment="1">
      <alignment horizontal="left"/>
    </xf>
    <xf numFmtId="164" fontId="46" fillId="0" borderId="19" xfId="0" applyFont="1" applyBorder="1" applyAlignment="1">
      <alignment horizontal="left"/>
    </xf>
    <xf numFmtId="164" fontId="46" fillId="12" borderId="19" xfId="0" applyFont="1" applyFill="1" applyBorder="1" applyAlignment="1">
      <alignment horizontal="left" wrapText="1"/>
    </xf>
    <xf numFmtId="164" fontId="46" fillId="12" borderId="19" xfId="0" applyFont="1" applyFill="1" applyBorder="1" applyAlignment="1">
      <alignment/>
    </xf>
    <xf numFmtId="165" fontId="46" fillId="12" borderId="19" xfId="0" applyNumberFormat="1" applyFont="1" applyFill="1" applyBorder="1" applyAlignment="1">
      <alignment/>
    </xf>
    <xf numFmtId="164" fontId="50" fillId="0" borderId="19" xfId="0" applyFont="1" applyBorder="1" applyAlignment="1">
      <alignment horizontal="center" vertical="center" textRotation="90"/>
    </xf>
    <xf numFmtId="164" fontId="46" fillId="0" borderId="19" xfId="0" applyFont="1" applyBorder="1" applyAlignment="1">
      <alignment/>
    </xf>
    <xf numFmtId="170" fontId="46" fillId="0" borderId="19" xfId="0" applyNumberFormat="1" applyFont="1" applyBorder="1" applyAlignment="1">
      <alignment horizontal="center" vertical="center"/>
    </xf>
    <xf numFmtId="165" fontId="46" fillId="0" borderId="19" xfId="0" applyNumberFormat="1" applyFont="1" applyBorder="1" applyAlignment="1">
      <alignment horizontal="center"/>
    </xf>
    <xf numFmtId="164" fontId="46" fillId="0" borderId="19" xfId="0" applyFont="1" applyBorder="1" applyAlignment="1">
      <alignment horizontal="left" vertical="top"/>
    </xf>
    <xf numFmtId="164" fontId="46" fillId="0" borderId="19" xfId="0" applyFont="1" applyBorder="1" applyAlignment="1">
      <alignment horizontal="center" vertical="top" wrapText="1"/>
    </xf>
    <xf numFmtId="165" fontId="46" fillId="0" borderId="19" xfId="0" applyNumberFormat="1" applyFont="1" applyBorder="1" applyAlignment="1">
      <alignment horizontal="center" vertical="center"/>
    </xf>
    <xf numFmtId="165" fontId="51" fillId="0" borderId="0" xfId="0" applyNumberFormat="1" applyFont="1" applyAlignment="1">
      <alignment/>
    </xf>
    <xf numFmtId="164" fontId="51" fillId="0" borderId="0" xfId="0" applyFont="1" applyAlignment="1">
      <alignment/>
    </xf>
    <xf numFmtId="165" fontId="52" fillId="0" borderId="0" xfId="0" applyNumberFormat="1" applyFont="1" applyAlignment="1">
      <alignment/>
    </xf>
    <xf numFmtId="165" fontId="53" fillId="0" borderId="0" xfId="0" applyNumberFormat="1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_Plan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9525</xdr:rowOff>
    </xdr:from>
    <xdr:to>
      <xdr:col>11</xdr:col>
      <xdr:colOff>295275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09550"/>
          <a:ext cx="15621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57150</xdr:rowOff>
    </xdr:from>
    <xdr:to>
      <xdr:col>9</xdr:col>
      <xdr:colOff>238125</xdr:colOff>
      <xdr:row>15</xdr:row>
      <xdr:rowOff>257175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524375" y="2743200"/>
          <a:ext cx="1171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22">
      <selection activeCell="C28" sqref="C28"/>
    </sheetView>
  </sheetViews>
  <sheetFormatPr defaultColWidth="8.00390625" defaultRowHeight="15"/>
  <cols>
    <col min="1" max="2" width="9.00390625" style="0" customWidth="1"/>
    <col min="3" max="3" width="43.57421875" style="0" customWidth="1"/>
    <col min="4" max="4" width="9.00390625" style="0" customWidth="1"/>
    <col min="5" max="5" width="10.00390625" style="0" customWidth="1"/>
    <col min="6" max="7" width="9.00390625" style="0" customWidth="1"/>
    <col min="8" max="8" width="9.8515625" style="0" hidden="1" customWidth="1"/>
    <col min="9" max="9" width="9.00390625" style="0" hidden="1" customWidth="1"/>
    <col min="10" max="10" width="11.28125" style="0" customWidth="1"/>
    <col min="11" max="11" width="9.140625" style="1" customWidth="1"/>
    <col min="12" max="12" width="6.140625" style="1" customWidth="1"/>
    <col min="13" max="16384" width="9.0039062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3"/>
      <c r="J1" s="4"/>
      <c r="K1" s="5"/>
      <c r="L1" s="6"/>
    </row>
    <row r="2" spans="1:12" ht="15">
      <c r="A2" s="7" t="s">
        <v>0</v>
      </c>
      <c r="B2" s="7"/>
      <c r="C2" s="7"/>
      <c r="D2" s="7"/>
      <c r="E2" s="7"/>
      <c r="F2" s="7"/>
      <c r="G2" s="7"/>
      <c r="H2" s="7"/>
      <c r="I2" s="3"/>
      <c r="J2" s="3"/>
      <c r="K2" s="8"/>
      <c r="L2" s="9"/>
    </row>
    <row r="3" spans="1:12" ht="18.75">
      <c r="A3" s="10" t="s">
        <v>1</v>
      </c>
      <c r="B3" s="11"/>
      <c r="C3" s="11"/>
      <c r="D3" s="11"/>
      <c r="E3" s="12"/>
      <c r="F3" s="12"/>
      <c r="G3" s="12"/>
      <c r="H3" s="12"/>
      <c r="I3" s="12"/>
      <c r="J3" s="12"/>
      <c r="K3" s="13"/>
      <c r="L3" s="14"/>
    </row>
    <row r="4" spans="1:12" ht="15" customHeight="1">
      <c r="A4" s="15" t="s">
        <v>2</v>
      </c>
      <c r="B4" s="15"/>
      <c r="C4" s="15"/>
      <c r="D4" s="15"/>
      <c r="E4" s="15"/>
      <c r="F4" s="15"/>
      <c r="G4" s="15"/>
      <c r="H4" s="15"/>
      <c r="I4" s="3"/>
      <c r="J4" s="3"/>
      <c r="K4" s="13"/>
      <c r="L4" s="14"/>
    </row>
    <row r="5" spans="1:12" ht="15.75">
      <c r="A5" s="15"/>
      <c r="B5" s="15"/>
      <c r="C5" s="15"/>
      <c r="D5" s="15"/>
      <c r="E5" s="15"/>
      <c r="F5" s="15"/>
      <c r="G5" s="15"/>
      <c r="H5" s="15"/>
      <c r="I5" s="16" t="s">
        <v>3</v>
      </c>
      <c r="J5" s="17" t="s">
        <v>4</v>
      </c>
      <c r="K5" s="17"/>
      <c r="L5" s="14"/>
    </row>
    <row r="6" spans="1:12" ht="15.75" customHeight="1">
      <c r="A6" s="18" t="s">
        <v>5</v>
      </c>
      <c r="B6" s="18"/>
      <c r="C6" s="18"/>
      <c r="D6" s="18"/>
      <c r="E6" s="19"/>
      <c r="F6" s="19"/>
      <c r="G6" s="19"/>
      <c r="H6" s="19"/>
      <c r="I6" s="19"/>
      <c r="J6" s="20" t="s">
        <v>6</v>
      </c>
      <c r="K6" s="20"/>
      <c r="L6" s="21"/>
    </row>
    <row r="7" spans="1:12" ht="15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3"/>
      <c r="L7" s="23"/>
    </row>
    <row r="8" spans="1:12" ht="15.75" customHeight="1">
      <c r="A8" s="24" t="s">
        <v>7</v>
      </c>
      <c r="B8" s="24" t="s">
        <v>8</v>
      </c>
      <c r="C8" s="24"/>
      <c r="D8" s="24" t="s">
        <v>9</v>
      </c>
      <c r="E8" s="24" t="s">
        <v>10</v>
      </c>
      <c r="F8" s="25" t="s">
        <v>11</v>
      </c>
      <c r="G8" s="25" t="s">
        <v>12</v>
      </c>
      <c r="H8" s="24" t="s">
        <v>13</v>
      </c>
      <c r="I8" s="25" t="s">
        <v>14</v>
      </c>
      <c r="J8" s="25" t="s">
        <v>15</v>
      </c>
      <c r="K8" s="26" t="s">
        <v>16</v>
      </c>
      <c r="L8" s="26"/>
    </row>
    <row r="9" spans="1:12" ht="23.25" customHeight="1">
      <c r="A9" s="24"/>
      <c r="B9" s="24"/>
      <c r="C9" s="24"/>
      <c r="D9" s="24"/>
      <c r="E9" s="24"/>
      <c r="F9" s="24"/>
      <c r="G9" s="24"/>
      <c r="H9" s="24"/>
      <c r="I9" s="25"/>
      <c r="J9" s="25"/>
      <c r="K9" s="26"/>
      <c r="L9" s="26"/>
    </row>
    <row r="10" spans="1:12" ht="15">
      <c r="A10" s="27">
        <v>1</v>
      </c>
      <c r="B10" s="28" t="s">
        <v>17</v>
      </c>
      <c r="C10" s="28"/>
      <c r="D10" s="29"/>
      <c r="E10" s="30"/>
      <c r="F10" s="30"/>
      <c r="G10" s="30"/>
      <c r="H10" s="30">
        <f>SUM(H11:H11)</f>
        <v>2411.325</v>
      </c>
      <c r="I10" s="31">
        <v>0.218</v>
      </c>
      <c r="J10" s="32">
        <f>H10*I10+H10</f>
        <v>2936.99385</v>
      </c>
      <c r="K10" s="33"/>
      <c r="L10" s="33"/>
    </row>
    <row r="11" spans="1:12" ht="15" customHeight="1">
      <c r="A11" s="34" t="s">
        <v>18</v>
      </c>
      <c r="B11" s="35" t="s">
        <v>19</v>
      </c>
      <c r="C11" s="35"/>
      <c r="D11" s="36" t="s">
        <v>20</v>
      </c>
      <c r="E11" s="36">
        <v>7.5</v>
      </c>
      <c r="F11" s="36">
        <v>321.51</v>
      </c>
      <c r="G11" s="36">
        <f>F11*1.218</f>
        <v>391.59918</v>
      </c>
      <c r="H11" s="36">
        <f>E11*F11</f>
        <v>2411.325</v>
      </c>
      <c r="I11" s="37">
        <f>H11*$I10</f>
        <v>525.6688499999999</v>
      </c>
      <c r="J11" s="38">
        <f>E11*F11*1.218</f>
        <v>2936.99385</v>
      </c>
      <c r="K11" s="39" t="s">
        <v>21</v>
      </c>
      <c r="L11" s="39"/>
    </row>
    <row r="12" spans="1:12" ht="15">
      <c r="A12" s="40">
        <v>2</v>
      </c>
      <c r="B12" s="41" t="s">
        <v>22</v>
      </c>
      <c r="C12" s="41"/>
      <c r="D12" s="42"/>
      <c r="E12" s="42"/>
      <c r="F12" s="42"/>
      <c r="G12" s="29"/>
      <c r="H12" s="43">
        <f>SUM(H13:H15)</f>
        <v>208452.71927829002</v>
      </c>
      <c r="I12" s="44"/>
      <c r="J12" s="45">
        <f>H12*I10+H12</f>
        <v>253895.41208095726</v>
      </c>
      <c r="K12" s="46"/>
      <c r="L12" s="46"/>
    </row>
    <row r="13" spans="1:12" ht="15.75" customHeight="1">
      <c r="A13" s="34" t="s">
        <v>23</v>
      </c>
      <c r="B13" s="47" t="s">
        <v>24</v>
      </c>
      <c r="C13" s="47"/>
      <c r="D13" s="36" t="s">
        <v>20</v>
      </c>
      <c r="E13" s="48">
        <v>8926.6</v>
      </c>
      <c r="F13" s="36">
        <v>1.2</v>
      </c>
      <c r="G13" s="36">
        <f aca="true" t="shared" si="0" ref="G13:G15">F13*1.218</f>
        <v>1.4616</v>
      </c>
      <c r="H13" s="36">
        <f aca="true" t="shared" si="1" ref="H13:H15">E13*F13</f>
        <v>10711.92</v>
      </c>
      <c r="I13" s="36">
        <f aca="true" t="shared" si="2" ref="I13:I15">H13*$I$10</f>
        <v>2335.19856</v>
      </c>
      <c r="J13" s="38">
        <f aca="true" t="shared" si="3" ref="J13:J15">E13*F13*1.218</f>
        <v>13047.118559999999</v>
      </c>
      <c r="K13" s="49">
        <v>72942</v>
      </c>
      <c r="L13" s="49"/>
    </row>
    <row r="14" spans="1:14" ht="39" customHeight="1">
      <c r="A14" s="34" t="s">
        <v>25</v>
      </c>
      <c r="B14" s="47" t="s">
        <v>26</v>
      </c>
      <c r="C14" s="47"/>
      <c r="D14" s="36" t="s">
        <v>27</v>
      </c>
      <c r="E14" s="48">
        <f>E13*0.03</f>
        <v>267.798</v>
      </c>
      <c r="F14" s="36">
        <f>738.18*0.93</f>
        <v>686.5074</v>
      </c>
      <c r="G14" s="36">
        <f t="shared" si="0"/>
        <v>836.1660132</v>
      </c>
      <c r="H14" s="36">
        <f t="shared" si="1"/>
        <v>183845.3087052</v>
      </c>
      <c r="I14" s="36">
        <f t="shared" si="2"/>
        <v>40078.2772977336</v>
      </c>
      <c r="J14" s="38">
        <f t="shared" si="3"/>
        <v>223923.5860029336</v>
      </c>
      <c r="K14" s="49">
        <v>95990</v>
      </c>
      <c r="L14" s="49"/>
      <c r="N14" t="s">
        <v>28</v>
      </c>
    </row>
    <row r="15" spans="1:14" ht="40.5" customHeight="1">
      <c r="A15" s="50" t="s">
        <v>29</v>
      </c>
      <c r="B15" s="51" t="s">
        <v>30</v>
      </c>
      <c r="C15" s="51"/>
      <c r="D15" s="52" t="s">
        <v>31</v>
      </c>
      <c r="E15" s="53">
        <f>E14*58.73</f>
        <v>15727.776539999999</v>
      </c>
      <c r="F15" s="52">
        <f>0.95*0.93</f>
        <v>0.8835</v>
      </c>
      <c r="G15" s="52">
        <f t="shared" si="0"/>
        <v>1.0761029999999998</v>
      </c>
      <c r="H15" s="52">
        <f t="shared" si="1"/>
        <v>13895.490573089999</v>
      </c>
      <c r="I15" s="52">
        <f t="shared" si="2"/>
        <v>3029.2169449336197</v>
      </c>
      <c r="J15" s="54">
        <f t="shared" si="3"/>
        <v>16924.707518023617</v>
      </c>
      <c r="K15" s="55">
        <v>95303</v>
      </c>
      <c r="L15" s="55"/>
      <c r="N15" t="s">
        <v>32</v>
      </c>
    </row>
    <row r="16" spans="1:12" ht="15.75">
      <c r="A16" s="56" t="s">
        <v>33</v>
      </c>
      <c r="B16" s="56"/>
      <c r="C16" s="56"/>
      <c r="D16" s="56"/>
      <c r="E16" s="56"/>
      <c r="F16" s="56"/>
      <c r="G16" s="57"/>
      <c r="H16" s="58" t="e">
        <f>SUM(H10,#REF!,#REF!,#REF!,#REF!,#REF!,#REF!,#REF!,#REF!,#REF!,#REF!,#REF!,#REF!)</f>
        <v>#REF!</v>
      </c>
      <c r="I16" s="59"/>
      <c r="J16" s="59">
        <f>J10+J12</f>
        <v>256832.40593095726</v>
      </c>
      <c r="K16" s="60"/>
      <c r="L16" s="61"/>
    </row>
    <row r="17" spans="1:12" ht="15">
      <c r="A17" s="62"/>
      <c r="B17" s="63" t="s">
        <v>34</v>
      </c>
      <c r="C17" s="63"/>
      <c r="D17" s="62"/>
      <c r="E17" s="62"/>
      <c r="F17" s="62"/>
      <c r="G17" s="62"/>
      <c r="H17" s="62"/>
      <c r="I17" s="62"/>
      <c r="J17" s="62"/>
      <c r="K17" s="64"/>
      <c r="L17" s="64"/>
    </row>
    <row r="18" spans="1:12" ht="15">
      <c r="A18" s="62"/>
      <c r="B18" s="65" t="s">
        <v>35</v>
      </c>
      <c r="C18" s="65"/>
      <c r="D18" s="62"/>
      <c r="E18" s="62" t="s">
        <v>36</v>
      </c>
      <c r="F18" s="62"/>
      <c r="G18" s="62"/>
      <c r="H18" s="62"/>
      <c r="I18" s="62"/>
      <c r="J18" s="62"/>
      <c r="K18" s="64"/>
      <c r="L18" s="64"/>
    </row>
    <row r="19" spans="1:12" ht="15">
      <c r="A19" s="62"/>
      <c r="B19" s="65" t="s">
        <v>37</v>
      </c>
      <c r="C19" s="65"/>
      <c r="D19" s="62"/>
      <c r="E19" s="62" t="s">
        <v>38</v>
      </c>
      <c r="F19" s="62"/>
      <c r="G19" s="62"/>
      <c r="H19" s="62"/>
      <c r="I19" s="62"/>
      <c r="J19" s="62"/>
      <c r="K19" s="64"/>
      <c r="L19" s="64"/>
    </row>
    <row r="20" spans="1:12" ht="15">
      <c r="A20" s="66"/>
      <c r="B20" s="67" t="s">
        <v>39</v>
      </c>
      <c r="C20" s="67"/>
      <c r="D20" s="62"/>
      <c r="E20" s="62"/>
      <c r="F20" s="62"/>
      <c r="G20" s="62"/>
      <c r="H20" s="62"/>
      <c r="I20" s="62"/>
      <c r="J20" s="62"/>
      <c r="K20" s="64"/>
      <c r="L20" s="64"/>
    </row>
    <row r="21" spans="1:12" ht="15">
      <c r="A21" s="66"/>
      <c r="B21" s="67" t="s">
        <v>40</v>
      </c>
      <c r="C21" s="67"/>
      <c r="D21" s="68"/>
      <c r="E21" s="62" t="s">
        <v>41</v>
      </c>
      <c r="F21" s="62"/>
      <c r="G21" s="62"/>
      <c r="H21" s="62"/>
      <c r="I21" s="68"/>
      <c r="J21" s="62"/>
      <c r="K21" s="64"/>
      <c r="L21" s="64"/>
    </row>
    <row r="22" spans="1:12" ht="15">
      <c r="A22" s="66"/>
      <c r="B22" s="65" t="s">
        <v>42</v>
      </c>
      <c r="C22" s="65"/>
      <c r="D22" s="68"/>
      <c r="E22" s="69" t="s">
        <v>43</v>
      </c>
      <c r="F22" s="62"/>
      <c r="G22" s="62"/>
      <c r="H22" s="62"/>
      <c r="I22" s="68"/>
      <c r="J22" s="62"/>
      <c r="K22" s="64"/>
      <c r="L22" s="64"/>
    </row>
    <row r="23" spans="1:12" ht="15" customHeight="1">
      <c r="A23" s="66"/>
      <c r="B23" s="70" t="s">
        <v>44</v>
      </c>
      <c r="C23" s="70"/>
      <c r="D23" s="62"/>
      <c r="E23" s="62"/>
      <c r="F23" s="62"/>
      <c r="G23" s="62"/>
      <c r="H23" s="62"/>
      <c r="I23" s="62"/>
      <c r="J23" s="62"/>
      <c r="K23" s="64"/>
      <c r="L23" s="64"/>
    </row>
    <row r="24" spans="1:12" ht="15">
      <c r="A24" s="71"/>
      <c r="B24" s="72" t="s">
        <v>45</v>
      </c>
      <c r="C24" s="72"/>
      <c r="D24" s="62"/>
      <c r="E24" s="62"/>
      <c r="F24" s="62"/>
      <c r="G24" s="62"/>
      <c r="H24" s="62"/>
      <c r="I24" s="62"/>
      <c r="J24" s="62"/>
      <c r="K24" s="64"/>
      <c r="L24" s="64"/>
    </row>
    <row r="27" ht="15">
      <c r="C27" s="73"/>
    </row>
    <row r="28" ht="15">
      <c r="C28" t="s">
        <v>46</v>
      </c>
    </row>
    <row r="29" ht="15">
      <c r="C29" t="s">
        <v>47</v>
      </c>
    </row>
  </sheetData>
  <sheetProtection selectLockedCells="1" selectUnlockedCells="1"/>
  <mergeCells count="40">
    <mergeCell ref="A1:H1"/>
    <mergeCell ref="A2:H2"/>
    <mergeCell ref="A4:H5"/>
    <mergeCell ref="J5:K5"/>
    <mergeCell ref="A6:D6"/>
    <mergeCell ref="E6:H6"/>
    <mergeCell ref="J6:K6"/>
    <mergeCell ref="A7:H7"/>
    <mergeCell ref="K7:L7"/>
    <mergeCell ref="A8:A9"/>
    <mergeCell ref="B8:C9"/>
    <mergeCell ref="D8:D9"/>
    <mergeCell ref="E8:E9"/>
    <mergeCell ref="F8:F9"/>
    <mergeCell ref="G8:G9"/>
    <mergeCell ref="H8:H9"/>
    <mergeCell ref="I8:I9"/>
    <mergeCell ref="J8:J9"/>
    <mergeCell ref="K8:L9"/>
    <mergeCell ref="B10:C10"/>
    <mergeCell ref="K10:L10"/>
    <mergeCell ref="B11:C11"/>
    <mergeCell ref="K11:L11"/>
    <mergeCell ref="B12:C12"/>
    <mergeCell ref="K12:L12"/>
    <mergeCell ref="B13:C13"/>
    <mergeCell ref="K13:L13"/>
    <mergeCell ref="B14:C14"/>
    <mergeCell ref="K14:L14"/>
    <mergeCell ref="B15:C15"/>
    <mergeCell ref="K15:L15"/>
    <mergeCell ref="A16:F16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 horizontalCentered="1" verticalCentered="1"/>
  <pageMargins left="0.5118055555555555" right="0.5118055555555555" top="0.7875" bottom="0.7875" header="0.5118055555555555" footer="0.5118055555555555"/>
  <pageSetup horizontalDpi="300" verticalDpi="300" orientation="landscape" paperSize="9" scale="7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9" sqref="A9"/>
    </sheetView>
  </sheetViews>
  <sheetFormatPr defaultColWidth="8.00390625" defaultRowHeight="15"/>
  <cols>
    <col min="1" max="1" width="12.57421875" style="0" customWidth="1"/>
    <col min="2" max="2" width="10.7109375" style="0" customWidth="1"/>
    <col min="3" max="16384" width="9.00390625" style="0" customWidth="1"/>
  </cols>
  <sheetData>
    <row r="1" spans="1:9" ht="15">
      <c r="A1" s="74" t="s">
        <v>48</v>
      </c>
      <c r="B1" s="74"/>
      <c r="C1" s="74"/>
      <c r="D1" s="74"/>
      <c r="E1" s="74"/>
      <c r="F1" s="74"/>
      <c r="G1" s="74"/>
      <c r="H1" s="74"/>
      <c r="I1" s="74"/>
    </row>
    <row r="2" spans="1:9" ht="15">
      <c r="A2" s="74" t="s">
        <v>49</v>
      </c>
      <c r="B2" s="74"/>
      <c r="C2" s="75" t="s">
        <v>50</v>
      </c>
      <c r="D2" s="75"/>
      <c r="E2" s="74" t="s">
        <v>51</v>
      </c>
      <c r="F2" s="74"/>
      <c r="G2" s="74"/>
      <c r="H2" s="75" t="s">
        <v>52</v>
      </c>
      <c r="I2" s="75"/>
    </row>
    <row r="3" spans="1:9" ht="15">
      <c r="A3" s="76" t="s">
        <v>53</v>
      </c>
      <c r="B3" s="77" t="s">
        <v>54</v>
      </c>
      <c r="C3" s="76" t="s">
        <v>55</v>
      </c>
      <c r="D3" s="77" t="s">
        <v>56</v>
      </c>
      <c r="E3" s="78" t="s">
        <v>57</v>
      </c>
      <c r="F3" s="76" t="s">
        <v>58</v>
      </c>
      <c r="G3" s="77" t="s">
        <v>56</v>
      </c>
      <c r="H3" s="76" t="s">
        <v>55</v>
      </c>
      <c r="I3" s="77" t="s">
        <v>56</v>
      </c>
    </row>
    <row r="4" spans="1:9" ht="15">
      <c r="A4" s="79">
        <v>1423.21</v>
      </c>
      <c r="B4" s="80">
        <v>0.05</v>
      </c>
      <c r="C4" s="81">
        <v>1.1</v>
      </c>
      <c r="D4" s="82">
        <f>A4*C4</f>
        <v>1565.5310000000002</v>
      </c>
      <c r="E4" s="83">
        <f>A4*B4</f>
        <v>71.1605</v>
      </c>
      <c r="F4" s="81">
        <v>2.4</v>
      </c>
      <c r="G4" s="80">
        <f>E4*F4</f>
        <v>170.7852</v>
      </c>
      <c r="H4" s="84">
        <v>0.07</v>
      </c>
      <c r="I4" s="85">
        <f>G4*H4</f>
        <v>11.954964000000002</v>
      </c>
    </row>
    <row r="5" spans="1:9" ht="15">
      <c r="A5" s="86" t="s">
        <v>59</v>
      </c>
      <c r="B5" s="86"/>
      <c r="C5" s="86"/>
      <c r="D5" s="86"/>
      <c r="E5" s="86"/>
      <c r="F5" s="86"/>
      <c r="G5" s="86"/>
      <c r="H5" s="86"/>
      <c r="I5" s="86"/>
    </row>
    <row r="6" spans="1:9" ht="15">
      <c r="A6" s="86"/>
      <c r="B6" s="86"/>
      <c r="C6" s="86"/>
      <c r="D6" s="86"/>
      <c r="E6" s="86"/>
      <c r="F6" s="86"/>
      <c r="G6" s="86"/>
      <c r="H6" s="86"/>
      <c r="I6" s="86"/>
    </row>
    <row r="7" spans="1:9" ht="15" customHeight="1">
      <c r="A7" s="74" t="s">
        <v>48</v>
      </c>
      <c r="B7" s="74"/>
      <c r="C7" s="74"/>
      <c r="D7" s="74"/>
      <c r="E7" s="74"/>
      <c r="F7" s="74"/>
      <c r="G7" s="74"/>
      <c r="H7" s="74"/>
      <c r="I7" s="74"/>
    </row>
    <row r="8" spans="1:9" ht="15">
      <c r="A8" s="74" t="s">
        <v>49</v>
      </c>
      <c r="B8" s="74"/>
      <c r="C8" s="75" t="s">
        <v>50</v>
      </c>
      <c r="D8" s="75"/>
      <c r="E8" s="74" t="s">
        <v>51</v>
      </c>
      <c r="F8" s="74"/>
      <c r="G8" s="74"/>
      <c r="H8" s="75" t="s">
        <v>52</v>
      </c>
      <c r="I8" s="75"/>
    </row>
    <row r="9" spans="1:9" ht="15">
      <c r="A9" s="76" t="s">
        <v>53</v>
      </c>
      <c r="B9" s="77" t="s">
        <v>54</v>
      </c>
      <c r="C9" s="76" t="s">
        <v>55</v>
      </c>
      <c r="D9" s="77" t="s">
        <v>56</v>
      </c>
      <c r="E9" s="78" t="s">
        <v>57</v>
      </c>
      <c r="F9" s="76" t="s">
        <v>58</v>
      </c>
      <c r="G9" s="77" t="s">
        <v>56</v>
      </c>
      <c r="H9" s="76" t="s">
        <v>55</v>
      </c>
      <c r="I9" s="77" t="s">
        <v>56</v>
      </c>
    </row>
    <row r="10" spans="1:9" ht="15">
      <c r="A10" s="81">
        <v>8926.6</v>
      </c>
      <c r="B10" s="80">
        <v>0.03</v>
      </c>
      <c r="C10" s="81">
        <v>1.1</v>
      </c>
      <c r="D10" s="82">
        <f>A10*C10</f>
        <v>9819.260000000002</v>
      </c>
      <c r="E10" s="83">
        <f>A10*B10</f>
        <v>267.798</v>
      </c>
      <c r="F10" s="81">
        <v>2.4</v>
      </c>
      <c r="G10" s="87">
        <f>E10*F10</f>
        <v>642.7152</v>
      </c>
      <c r="H10" s="84">
        <v>0.06</v>
      </c>
      <c r="I10" s="85">
        <f>G10*H10</f>
        <v>38.562912</v>
      </c>
    </row>
    <row r="11" spans="1:9" ht="15">
      <c r="A11" s="88" t="s">
        <v>60</v>
      </c>
      <c r="B11" s="88"/>
      <c r="C11" s="88"/>
      <c r="D11" s="89"/>
      <c r="E11" s="90"/>
      <c r="F11" s="90"/>
      <c r="G11" s="91"/>
      <c r="H11" s="92"/>
      <c r="I11" s="93"/>
    </row>
    <row r="12" spans="1:9" ht="15">
      <c r="A12" s="81" t="s">
        <v>61</v>
      </c>
      <c r="B12" s="94">
        <v>0</v>
      </c>
      <c r="C12" s="95" t="s">
        <v>62</v>
      </c>
      <c r="D12" s="96">
        <v>480.14</v>
      </c>
      <c r="E12" s="97" t="s">
        <v>63</v>
      </c>
      <c r="F12" s="97"/>
      <c r="G12" s="97"/>
      <c r="H12" s="97"/>
      <c r="I12" s="97"/>
    </row>
    <row r="13" spans="1:9" ht="15">
      <c r="A13" s="98" t="s">
        <v>64</v>
      </c>
      <c r="B13" s="99">
        <v>0</v>
      </c>
      <c r="C13" s="100" t="s">
        <v>65</v>
      </c>
      <c r="D13" s="101">
        <f>E10*D12</f>
        <v>128580.53172</v>
      </c>
      <c r="E13" s="97"/>
      <c r="F13" s="97"/>
      <c r="G13" s="97"/>
      <c r="H13" s="97"/>
      <c r="I13" s="97"/>
    </row>
    <row r="14" spans="1:9" ht="15">
      <c r="A14" s="100" t="s">
        <v>66</v>
      </c>
      <c r="B14" s="102">
        <f>D13/A10</f>
        <v>14.4042</v>
      </c>
      <c r="C14" s="97"/>
      <c r="D14" s="97"/>
      <c r="E14" s="97"/>
      <c r="F14" s="97"/>
      <c r="G14" s="97"/>
      <c r="H14" s="97"/>
      <c r="I14" s="97"/>
    </row>
    <row r="15" spans="1:9" ht="15">
      <c r="A15" s="97"/>
      <c r="B15" s="97"/>
      <c r="C15" s="97"/>
      <c r="D15" s="97"/>
      <c r="E15" s="97"/>
      <c r="F15" s="97"/>
      <c r="G15" s="97"/>
      <c r="H15" s="97"/>
      <c r="I15" s="97"/>
    </row>
    <row r="16" spans="1:9" ht="15">
      <c r="A16" s="97"/>
      <c r="B16" s="97"/>
      <c r="C16" s="97"/>
      <c r="D16" s="97"/>
      <c r="E16" s="97"/>
      <c r="F16" s="97"/>
      <c r="G16" s="97"/>
      <c r="H16" s="97"/>
      <c r="I16" s="97"/>
    </row>
    <row r="17" spans="1:9" ht="15" customHeight="1">
      <c r="A17" s="97"/>
      <c r="B17" s="97"/>
      <c r="C17" s="97"/>
      <c r="D17" s="97"/>
      <c r="E17" s="103" t="s">
        <v>67</v>
      </c>
      <c r="F17" s="103"/>
      <c r="G17" s="103"/>
      <c r="H17" s="103"/>
      <c r="I17" s="103"/>
    </row>
    <row r="18" spans="1:9" ht="15">
      <c r="A18" s="104" t="s">
        <v>68</v>
      </c>
      <c r="B18" s="104"/>
      <c r="C18" s="105" t="s">
        <v>69</v>
      </c>
      <c r="D18" s="97"/>
      <c r="E18" s="103"/>
      <c r="F18" s="103"/>
      <c r="G18" s="103"/>
      <c r="H18" s="103"/>
      <c r="I18" s="103"/>
    </row>
    <row r="19" spans="1:9" ht="15">
      <c r="A19" s="104"/>
      <c r="B19" s="104"/>
      <c r="C19" s="105"/>
      <c r="D19" s="97"/>
      <c r="E19" s="103"/>
      <c r="F19" s="103"/>
      <c r="G19" s="103"/>
      <c r="H19" s="103"/>
      <c r="I19" s="103"/>
    </row>
    <row r="20" spans="1:9" ht="15">
      <c r="A20" s="104"/>
      <c r="B20" s="104"/>
      <c r="C20" s="105" t="s">
        <v>70</v>
      </c>
      <c r="D20" s="97"/>
      <c r="E20" s="97"/>
      <c r="F20" s="97"/>
      <c r="G20" s="97"/>
      <c r="H20" s="97"/>
      <c r="I20" s="97"/>
    </row>
    <row r="21" spans="1:9" ht="15" customHeight="1">
      <c r="A21" s="97"/>
      <c r="B21" s="97"/>
      <c r="C21" s="97"/>
      <c r="D21" s="97"/>
      <c r="E21" s="103" t="s">
        <v>71</v>
      </c>
      <c r="F21" s="103"/>
      <c r="G21" s="103"/>
      <c r="H21" s="103"/>
      <c r="I21" s="103"/>
    </row>
    <row r="22" spans="1:9" ht="15" customHeight="1">
      <c r="A22" s="103" t="s">
        <v>72</v>
      </c>
      <c r="B22" s="103"/>
      <c r="C22" s="103"/>
      <c r="D22" s="97"/>
      <c r="E22" s="103"/>
      <c r="F22" s="103"/>
      <c r="G22" s="103"/>
      <c r="H22" s="103"/>
      <c r="I22" s="103"/>
    </row>
  </sheetData>
  <sheetProtection selectLockedCells="1" selectUnlockedCells="1"/>
  <mergeCells count="15">
    <mergeCell ref="A1:I1"/>
    <mergeCell ref="A2:B2"/>
    <mergeCell ref="C2:D2"/>
    <mergeCell ref="E2:G2"/>
    <mergeCell ref="H2:I2"/>
    <mergeCell ref="A5:I6"/>
    <mergeCell ref="A7:I7"/>
    <mergeCell ref="A8:B8"/>
    <mergeCell ref="C8:D8"/>
    <mergeCell ref="E8:G8"/>
    <mergeCell ref="H8:I8"/>
    <mergeCell ref="E17:I19"/>
    <mergeCell ref="A18:B20"/>
    <mergeCell ref="E21:I27"/>
    <mergeCell ref="A22:C2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B25" sqref="B25"/>
    </sheetView>
  </sheetViews>
  <sheetFormatPr defaultColWidth="8.00390625" defaultRowHeight="15"/>
  <cols>
    <col min="1" max="5" width="9.00390625" style="0" customWidth="1"/>
    <col min="6" max="6" width="9.8515625" style="0" customWidth="1"/>
    <col min="7" max="16384" width="9.00390625" style="0" customWidth="1"/>
  </cols>
  <sheetData>
    <row r="1" spans="1:13" ht="15">
      <c r="A1" s="106" t="s">
        <v>73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ht="15.75"/>
    <row r="3" spans="1:13" ht="15.75">
      <c r="A3" s="107" t="s">
        <v>74</v>
      </c>
      <c r="B3" s="107"/>
      <c r="C3" s="107"/>
      <c r="D3" s="107"/>
      <c r="E3" s="107"/>
      <c r="F3" s="107"/>
      <c r="G3" s="108"/>
      <c r="H3" s="109"/>
      <c r="I3" s="109"/>
      <c r="J3" s="109"/>
      <c r="K3" s="109"/>
      <c r="L3" s="109"/>
      <c r="M3" s="110"/>
    </row>
    <row r="4" spans="1:13" ht="15.75" customHeight="1">
      <c r="A4" s="111" t="s">
        <v>75</v>
      </c>
      <c r="B4" s="111"/>
      <c r="C4" s="111"/>
      <c r="D4" s="111"/>
      <c r="E4" s="111"/>
      <c r="F4" s="111"/>
      <c r="G4" s="112" t="s">
        <v>76</v>
      </c>
      <c r="H4" s="112"/>
      <c r="I4" s="112"/>
      <c r="J4" s="112"/>
      <c r="K4" s="112"/>
      <c r="L4" s="62"/>
      <c r="M4" s="113"/>
    </row>
    <row r="5" spans="1:13" ht="18" customHeight="1">
      <c r="A5" s="111" t="s">
        <v>77</v>
      </c>
      <c r="B5" s="111"/>
      <c r="C5" s="111"/>
      <c r="D5" s="111"/>
      <c r="E5" s="111"/>
      <c r="F5" s="111"/>
      <c r="G5" s="114"/>
      <c r="H5" s="115" t="s">
        <v>78</v>
      </c>
      <c r="I5" s="115"/>
      <c r="J5" s="115"/>
      <c r="K5" s="115"/>
      <c r="L5" s="62"/>
      <c r="M5" s="113"/>
    </row>
    <row r="6" spans="1:13" ht="15.75" customHeight="1">
      <c r="A6" s="116" t="s">
        <v>79</v>
      </c>
      <c r="B6" s="116"/>
      <c r="C6" s="116"/>
      <c r="D6" s="116"/>
      <c r="E6" s="116"/>
      <c r="F6" s="116"/>
      <c r="G6" s="117"/>
      <c r="H6" s="117"/>
      <c r="I6" s="117"/>
      <c r="J6" s="117"/>
      <c r="K6" s="117"/>
      <c r="L6" s="117"/>
      <c r="M6" s="118">
        <v>43008</v>
      </c>
    </row>
    <row r="8" spans="1:13" ht="15">
      <c r="A8" s="119" t="s">
        <v>7</v>
      </c>
      <c r="B8" s="120" t="s">
        <v>80</v>
      </c>
      <c r="C8" s="120"/>
      <c r="D8" s="120"/>
      <c r="E8" s="120"/>
      <c r="F8" s="121" t="s">
        <v>81</v>
      </c>
      <c r="G8" s="119">
        <v>1</v>
      </c>
      <c r="H8" s="119">
        <v>2</v>
      </c>
      <c r="I8" s="122">
        <v>3</v>
      </c>
      <c r="J8" s="122">
        <v>4</v>
      </c>
      <c r="K8" s="122">
        <v>5</v>
      </c>
      <c r="L8" s="122">
        <v>6</v>
      </c>
      <c r="M8" s="121" t="s">
        <v>82</v>
      </c>
    </row>
    <row r="9" spans="1:13" ht="15" customHeight="1">
      <c r="A9" s="123" t="s">
        <v>18</v>
      </c>
      <c r="B9" s="124" t="s">
        <v>83</v>
      </c>
      <c r="C9" s="124"/>
      <c r="D9" s="124"/>
      <c r="E9" s="124"/>
      <c r="F9" s="125">
        <f>orçamento!J11</f>
        <v>2936.99385</v>
      </c>
      <c r="G9" s="126">
        <f>F9*G10</f>
        <v>2936.99385</v>
      </c>
      <c r="H9" s="126" t="s">
        <v>5</v>
      </c>
      <c r="I9" s="127"/>
      <c r="J9" s="127"/>
      <c r="K9" s="127"/>
      <c r="L9" s="127"/>
      <c r="M9" s="126">
        <f aca="true" t="shared" si="0" ref="M9:M16">SUM(G9:L9)</f>
        <v>2936.99385</v>
      </c>
    </row>
    <row r="10" spans="1:13" ht="15" customHeight="1">
      <c r="A10" s="123"/>
      <c r="B10" s="124"/>
      <c r="C10" s="124"/>
      <c r="D10" s="124"/>
      <c r="E10" s="124"/>
      <c r="F10" s="125"/>
      <c r="G10" s="128">
        <v>1</v>
      </c>
      <c r="H10" s="128" t="s">
        <v>5</v>
      </c>
      <c r="I10" s="129"/>
      <c r="J10" s="129"/>
      <c r="K10" s="129"/>
      <c r="L10" s="129"/>
      <c r="M10" s="128">
        <f t="shared" si="0"/>
        <v>1</v>
      </c>
    </row>
    <row r="11" spans="1:13" ht="15" customHeight="1">
      <c r="A11" s="123" t="s">
        <v>23</v>
      </c>
      <c r="B11" s="130" t="s">
        <v>24</v>
      </c>
      <c r="C11" s="130"/>
      <c r="D11" s="130"/>
      <c r="E11" s="130"/>
      <c r="F11" s="125">
        <f>orçamento!J13</f>
        <v>13047.118559999999</v>
      </c>
      <c r="G11" s="126">
        <f>F11*G12</f>
        <v>13047.118559999999</v>
      </c>
      <c r="H11" s="126" t="s">
        <v>5</v>
      </c>
      <c r="I11" s="127"/>
      <c r="J11" s="127"/>
      <c r="K11" s="127"/>
      <c r="L11" s="127"/>
      <c r="M11" s="126">
        <f t="shared" si="0"/>
        <v>13047.118559999999</v>
      </c>
    </row>
    <row r="12" spans="1:13" ht="14.25" customHeight="1">
      <c r="A12" s="123"/>
      <c r="B12" s="131"/>
      <c r="C12" s="131"/>
      <c r="D12" s="131"/>
      <c r="E12" s="131"/>
      <c r="F12" s="125"/>
      <c r="G12" s="128">
        <v>1</v>
      </c>
      <c r="H12" s="128" t="s">
        <v>5</v>
      </c>
      <c r="I12" s="129"/>
      <c r="J12" s="129"/>
      <c r="K12" s="129"/>
      <c r="L12" s="129"/>
      <c r="M12" s="128">
        <f t="shared" si="0"/>
        <v>1</v>
      </c>
    </row>
    <row r="13" spans="1:13" ht="15" customHeight="1">
      <c r="A13" s="123" t="s">
        <v>25</v>
      </c>
      <c r="B13" s="124">
        <f>orçamento!B14</f>
        <v>0</v>
      </c>
      <c r="C13" s="124"/>
      <c r="D13" s="124"/>
      <c r="E13" s="124"/>
      <c r="F13" s="125">
        <f>orçamento!J14</f>
        <v>223923.5860029336</v>
      </c>
      <c r="G13" s="126">
        <f>F13*G14</f>
        <v>223923.5860029336</v>
      </c>
      <c r="H13" s="126" t="s">
        <v>5</v>
      </c>
      <c r="I13" s="127"/>
      <c r="J13" s="127"/>
      <c r="K13" s="127"/>
      <c r="L13" s="127"/>
      <c r="M13" s="126">
        <f t="shared" si="0"/>
        <v>223923.5860029336</v>
      </c>
    </row>
    <row r="14" spans="1:13" ht="11.25" customHeight="1">
      <c r="A14" s="123"/>
      <c r="B14" s="124"/>
      <c r="C14" s="124"/>
      <c r="D14" s="124"/>
      <c r="E14" s="124"/>
      <c r="F14" s="125"/>
      <c r="G14" s="128">
        <v>1</v>
      </c>
      <c r="H14" s="128" t="s">
        <v>5</v>
      </c>
      <c r="I14" s="129"/>
      <c r="J14" s="129"/>
      <c r="K14" s="129"/>
      <c r="L14" s="129"/>
      <c r="M14" s="128">
        <f t="shared" si="0"/>
        <v>1</v>
      </c>
    </row>
    <row r="15" spans="1:13" ht="15" customHeight="1">
      <c r="A15" s="123" t="s">
        <v>29</v>
      </c>
      <c r="B15" s="124">
        <f>orçamento!B15</f>
        <v>0</v>
      </c>
      <c r="C15" s="124"/>
      <c r="D15" s="124"/>
      <c r="E15" s="124"/>
      <c r="F15" s="125">
        <f>orçamento!J15</f>
        <v>16924.707518023617</v>
      </c>
      <c r="G15" s="126">
        <f>F15*G16</f>
        <v>16924.707518023617</v>
      </c>
      <c r="H15" s="126" t="s">
        <v>5</v>
      </c>
      <c r="I15" s="127"/>
      <c r="J15" s="127"/>
      <c r="K15" s="127"/>
      <c r="L15" s="127"/>
      <c r="M15" s="126">
        <f t="shared" si="0"/>
        <v>16924.707518023617</v>
      </c>
    </row>
    <row r="16" spans="1:13" ht="21.75" customHeight="1">
      <c r="A16" s="123"/>
      <c r="B16" s="124"/>
      <c r="C16" s="124"/>
      <c r="D16" s="124"/>
      <c r="E16" s="124"/>
      <c r="F16" s="125"/>
      <c r="G16" s="128">
        <v>1</v>
      </c>
      <c r="H16" s="128" t="s">
        <v>5</v>
      </c>
      <c r="I16" s="129"/>
      <c r="J16" s="129"/>
      <c r="K16" s="129"/>
      <c r="L16" s="129"/>
      <c r="M16" s="128">
        <f t="shared" si="0"/>
        <v>1</v>
      </c>
    </row>
    <row r="17" spans="1:13" ht="15" customHeight="1">
      <c r="A17" s="123"/>
      <c r="B17" s="132"/>
      <c r="C17" s="132"/>
      <c r="D17" s="132"/>
      <c r="E17" s="132"/>
      <c r="F17" s="125"/>
      <c r="G17" s="126"/>
      <c r="H17" s="126" t="s">
        <v>5</v>
      </c>
      <c r="I17" s="127"/>
      <c r="J17" s="127"/>
      <c r="K17" s="127"/>
      <c r="L17" s="127"/>
      <c r="M17" s="126"/>
    </row>
    <row r="18" spans="1:13" ht="15" customHeight="1">
      <c r="A18" s="133"/>
      <c r="B18" s="134" t="s">
        <v>84</v>
      </c>
      <c r="C18" s="134"/>
      <c r="D18" s="134"/>
      <c r="E18" s="134"/>
      <c r="F18" s="135">
        <f>SUM(F9:F17)</f>
        <v>256832.4059309572</v>
      </c>
      <c r="G18" s="126"/>
      <c r="H18" s="126" t="s">
        <v>5</v>
      </c>
      <c r="I18" s="127"/>
      <c r="J18" s="127"/>
      <c r="K18" s="127"/>
      <c r="L18" s="127"/>
      <c r="M18" s="126"/>
    </row>
    <row r="19" spans="1:13" ht="15.75">
      <c r="A19" s="136"/>
      <c r="B19" s="134" t="s">
        <v>85</v>
      </c>
      <c r="C19" s="134"/>
      <c r="D19" s="134"/>
      <c r="E19" s="134"/>
      <c r="F19" s="126"/>
      <c r="G19" s="135"/>
      <c r="H19" s="135" t="s">
        <v>5</v>
      </c>
      <c r="I19" s="137"/>
      <c r="J19" s="137"/>
      <c r="K19" s="137"/>
      <c r="L19" s="137"/>
      <c r="M19" s="126"/>
    </row>
    <row r="20" spans="1:13" ht="15.75">
      <c r="A20" s="136"/>
      <c r="B20" s="134" t="s">
        <v>86</v>
      </c>
      <c r="C20" s="134"/>
      <c r="D20" s="134"/>
      <c r="E20" s="134"/>
      <c r="F20" s="126"/>
      <c r="G20" s="128"/>
      <c r="H20" s="128" t="s">
        <v>5</v>
      </c>
      <c r="I20" s="129"/>
      <c r="J20" s="129"/>
      <c r="K20" s="129"/>
      <c r="L20" s="129"/>
      <c r="M20" s="128">
        <f>SUM(G20:L20)</f>
        <v>0</v>
      </c>
    </row>
    <row r="21" spans="1:13" ht="15.75">
      <c r="A21" s="138"/>
      <c r="B21" s="134" t="s">
        <v>87</v>
      </c>
      <c r="C21" s="134"/>
      <c r="D21" s="134"/>
      <c r="E21" s="134"/>
      <c r="F21" s="126"/>
      <c r="G21" s="128"/>
      <c r="H21" s="128" t="s">
        <v>5</v>
      </c>
      <c r="I21" s="128"/>
      <c r="J21" s="129"/>
      <c r="K21" s="129"/>
      <c r="L21" s="129"/>
      <c r="M21" s="128">
        <f>G21</f>
        <v>0</v>
      </c>
    </row>
    <row r="23" ht="15.75"/>
    <row r="24" ht="15.75"/>
    <row r="26" ht="15.75">
      <c r="B26" t="s">
        <v>46</v>
      </c>
    </row>
    <row r="27" ht="15.75">
      <c r="B27" t="s">
        <v>47</v>
      </c>
    </row>
  </sheetData>
  <sheetProtection selectLockedCells="1" selectUnlockedCells="1"/>
  <mergeCells count="26">
    <mergeCell ref="A1:M1"/>
    <mergeCell ref="A3:F3"/>
    <mergeCell ref="A4:F4"/>
    <mergeCell ref="G4:K4"/>
    <mergeCell ref="A5:F5"/>
    <mergeCell ref="H5:K5"/>
    <mergeCell ref="A6:F6"/>
    <mergeCell ref="B8:E8"/>
    <mergeCell ref="A9:A10"/>
    <mergeCell ref="B9:E10"/>
    <mergeCell ref="F9:F10"/>
    <mergeCell ref="A11:A12"/>
    <mergeCell ref="B11:E11"/>
    <mergeCell ref="F11:F12"/>
    <mergeCell ref="B12:E12"/>
    <mergeCell ref="A13:A14"/>
    <mergeCell ref="B13:E14"/>
    <mergeCell ref="F13:F14"/>
    <mergeCell ref="A15:A16"/>
    <mergeCell ref="B15:E16"/>
    <mergeCell ref="F15:F16"/>
    <mergeCell ref="B17:E17"/>
    <mergeCell ref="B18:E18"/>
    <mergeCell ref="B19:E19"/>
    <mergeCell ref="B20:E20"/>
    <mergeCell ref="B21:E2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B15">
      <selection activeCell="F31" sqref="F31"/>
    </sheetView>
  </sheetViews>
  <sheetFormatPr defaultColWidth="8.00390625" defaultRowHeight="15"/>
  <cols>
    <col min="1" max="2" width="9.00390625" style="0" customWidth="1"/>
    <col min="3" max="3" width="35.8515625" style="0" customWidth="1"/>
    <col min="4" max="4" width="9.00390625" style="0" customWidth="1"/>
    <col min="5" max="5" width="13.57421875" style="0" customWidth="1"/>
    <col min="6" max="6" width="10.8515625" style="0" customWidth="1"/>
    <col min="7" max="7" width="9.00390625" style="0" customWidth="1"/>
    <col min="8" max="8" width="9.8515625" style="0" customWidth="1"/>
    <col min="9" max="9" width="19.140625" style="0" customWidth="1"/>
    <col min="10" max="10" width="22.421875" style="0" customWidth="1"/>
    <col min="11" max="16384" width="9.00390625" style="0" customWidth="1"/>
  </cols>
  <sheetData>
    <row r="1" spans="1:10" ht="15">
      <c r="A1" s="139" t="s">
        <v>5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5">
      <c r="A5" s="141" t="s">
        <v>88</v>
      </c>
      <c r="B5" s="141"/>
      <c r="C5" s="141"/>
      <c r="D5" s="142"/>
      <c r="E5" s="142"/>
      <c r="F5" s="142"/>
      <c r="G5" s="142"/>
      <c r="H5" s="142"/>
      <c r="I5" s="143"/>
      <c r="J5" s="144"/>
    </row>
    <row r="6" spans="1:10" ht="15" customHeight="1">
      <c r="A6" s="145"/>
      <c r="B6" s="145"/>
      <c r="C6" s="145"/>
      <c r="D6" s="146"/>
      <c r="E6" s="146"/>
      <c r="F6" s="146"/>
      <c r="G6" s="146"/>
      <c r="H6" s="146"/>
      <c r="I6" s="144"/>
      <c r="J6" s="144"/>
    </row>
    <row r="7" spans="1:10" ht="15" customHeight="1">
      <c r="A7" s="147" t="s">
        <v>89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 customHeight="1">
      <c r="A8" s="148"/>
      <c r="B8" s="149"/>
      <c r="C8" s="149"/>
      <c r="D8" s="150"/>
      <c r="E8" s="150"/>
      <c r="F8" s="150"/>
      <c r="G8" s="150"/>
      <c r="H8" s="150"/>
      <c r="I8" s="151"/>
      <c r="J8" s="151"/>
    </row>
    <row r="9" spans="1:10" ht="15">
      <c r="A9" s="152" t="s">
        <v>90</v>
      </c>
      <c r="B9" s="153" t="s">
        <v>91</v>
      </c>
      <c r="C9" s="154" t="s">
        <v>92</v>
      </c>
      <c r="D9" s="155" t="s">
        <v>93</v>
      </c>
      <c r="E9" s="155" t="s">
        <v>94</v>
      </c>
      <c r="F9" s="155" t="s">
        <v>95</v>
      </c>
      <c r="G9" s="155" t="s">
        <v>96</v>
      </c>
      <c r="H9" s="155" t="s">
        <v>97</v>
      </c>
      <c r="I9" s="154" t="s">
        <v>98</v>
      </c>
      <c r="J9" s="154" t="s">
        <v>99</v>
      </c>
    </row>
    <row r="10" spans="1:10" ht="15">
      <c r="A10" s="156"/>
      <c r="B10" s="157"/>
      <c r="C10" s="157"/>
      <c r="D10" s="158"/>
      <c r="E10" s="158"/>
      <c r="F10" s="158"/>
      <c r="G10" s="158"/>
      <c r="H10" s="158"/>
      <c r="I10" s="159"/>
      <c r="J10" s="157"/>
    </row>
    <row r="11" spans="1:10" ht="15.75">
      <c r="A11" s="160"/>
      <c r="B11" s="161" t="s">
        <v>100</v>
      </c>
      <c r="C11" s="161" t="s">
        <v>101</v>
      </c>
      <c r="D11" s="162">
        <v>6.7</v>
      </c>
      <c r="E11" s="162">
        <v>170</v>
      </c>
      <c r="F11" s="163">
        <f aca="true" t="shared" si="0" ref="F11:F14">D11*E11</f>
        <v>1139</v>
      </c>
      <c r="G11" s="162">
        <v>0</v>
      </c>
      <c r="H11" s="163">
        <f aca="true" t="shared" si="1" ref="H11:H14">F11+G11</f>
        <v>1139</v>
      </c>
      <c r="I11" s="161" t="s">
        <v>102</v>
      </c>
      <c r="J11" s="161" t="s">
        <v>103</v>
      </c>
    </row>
    <row r="12" spans="1:10" ht="15.75">
      <c r="A12" s="160"/>
      <c r="B12" s="161" t="s">
        <v>100</v>
      </c>
      <c r="C12" s="161" t="s">
        <v>104</v>
      </c>
      <c r="D12" s="162">
        <v>6.3</v>
      </c>
      <c r="E12" s="162">
        <v>400</v>
      </c>
      <c r="F12" s="163">
        <f t="shared" si="0"/>
        <v>2520</v>
      </c>
      <c r="G12" s="162">
        <v>0</v>
      </c>
      <c r="H12" s="163">
        <f t="shared" si="1"/>
        <v>2520</v>
      </c>
      <c r="I12" s="161" t="s">
        <v>105</v>
      </c>
      <c r="J12" s="161" t="s">
        <v>106</v>
      </c>
    </row>
    <row r="13" spans="1:10" ht="15.75">
      <c r="A13" s="160"/>
      <c r="B13" s="161" t="s">
        <v>100</v>
      </c>
      <c r="C13" s="164" t="s">
        <v>107</v>
      </c>
      <c r="D13" s="162">
        <v>6.7</v>
      </c>
      <c r="E13" s="162">
        <v>338</v>
      </c>
      <c r="F13" s="163">
        <f t="shared" si="0"/>
        <v>2264.6</v>
      </c>
      <c r="G13" s="162">
        <v>0</v>
      </c>
      <c r="H13" s="163">
        <f t="shared" si="1"/>
        <v>2264.6</v>
      </c>
      <c r="I13" s="161" t="s">
        <v>108</v>
      </c>
      <c r="J13" s="161" t="s">
        <v>109</v>
      </c>
    </row>
    <row r="14" spans="1:10" ht="15">
      <c r="A14" s="160"/>
      <c r="B14" s="161" t="s">
        <v>110</v>
      </c>
      <c r="C14" s="161" t="s">
        <v>111</v>
      </c>
      <c r="D14" s="162">
        <v>7.8</v>
      </c>
      <c r="E14" s="162">
        <v>385</v>
      </c>
      <c r="F14" s="163">
        <f t="shared" si="0"/>
        <v>3003</v>
      </c>
      <c r="G14" s="162">
        <v>0</v>
      </c>
      <c r="H14" s="163">
        <f t="shared" si="1"/>
        <v>3003</v>
      </c>
      <c r="I14" s="161" t="s">
        <v>105</v>
      </c>
      <c r="J14" s="161" t="s">
        <v>112</v>
      </c>
    </row>
    <row r="15" spans="1:10" ht="15" customHeight="1">
      <c r="A15" s="160"/>
      <c r="B15" s="165"/>
      <c r="C15" s="166" t="s">
        <v>5</v>
      </c>
      <c r="D15" s="162" t="s">
        <v>5</v>
      </c>
      <c r="E15" s="162" t="s">
        <v>5</v>
      </c>
      <c r="F15" s="163" t="s">
        <v>5</v>
      </c>
      <c r="G15" s="162" t="s">
        <v>5</v>
      </c>
      <c r="H15" s="163" t="s">
        <v>5</v>
      </c>
      <c r="I15" s="161" t="s">
        <v>5</v>
      </c>
      <c r="J15" s="161" t="s">
        <v>5</v>
      </c>
    </row>
    <row r="16" spans="1:10" ht="15">
      <c r="A16" s="160"/>
      <c r="B16" s="167" t="s">
        <v>113</v>
      </c>
      <c r="C16" s="167"/>
      <c r="D16" s="167"/>
      <c r="E16" s="167"/>
      <c r="F16" s="167"/>
      <c r="G16" s="167"/>
      <c r="H16" s="168">
        <f>SUM(H11:H15)</f>
        <v>8926.6</v>
      </c>
      <c r="I16" s="167" t="s">
        <v>20</v>
      </c>
      <c r="J16" s="167"/>
    </row>
    <row r="17" spans="1:10" ht="15.75">
      <c r="A17" s="169" t="s">
        <v>5</v>
      </c>
      <c r="B17" s="170" t="s">
        <v>5</v>
      </c>
      <c r="C17" s="170"/>
      <c r="D17" s="171"/>
      <c r="E17" s="172"/>
      <c r="F17" s="172"/>
      <c r="G17" s="172"/>
      <c r="H17" s="172"/>
      <c r="I17" s="170"/>
      <c r="J17" s="170"/>
    </row>
    <row r="18" spans="1:10" ht="15.75">
      <c r="A18" s="169"/>
      <c r="B18" s="170"/>
      <c r="C18" s="170"/>
      <c r="D18" s="171"/>
      <c r="E18" s="172"/>
      <c r="F18" s="172"/>
      <c r="G18" s="172"/>
      <c r="H18" s="172"/>
      <c r="I18" s="170"/>
      <c r="J18" s="170"/>
    </row>
    <row r="19" spans="1:10" ht="15.75">
      <c r="A19" s="169"/>
      <c r="B19" s="170"/>
      <c r="C19" s="170"/>
      <c r="D19" s="171"/>
      <c r="E19" s="172"/>
      <c r="F19" s="172"/>
      <c r="G19" s="172"/>
      <c r="H19" s="172"/>
      <c r="I19" s="170"/>
      <c r="J19" s="170"/>
    </row>
    <row r="20" spans="1:10" ht="15.75">
      <c r="A20" s="169"/>
      <c r="B20" s="170"/>
      <c r="C20" s="170"/>
      <c r="D20" s="171"/>
      <c r="E20" s="172"/>
      <c r="F20" s="172"/>
      <c r="G20" s="172"/>
      <c r="H20" s="172"/>
      <c r="I20" s="170"/>
      <c r="J20" s="170"/>
    </row>
    <row r="21" spans="1:10" ht="15.75">
      <c r="A21" s="169"/>
      <c r="B21" s="170"/>
      <c r="C21" s="170"/>
      <c r="D21" s="171"/>
      <c r="E21" s="172"/>
      <c r="F21" s="172"/>
      <c r="G21" s="172"/>
      <c r="H21" s="172"/>
      <c r="I21" s="170"/>
      <c r="J21" s="170"/>
    </row>
    <row r="22" spans="1:10" ht="15.75">
      <c r="A22" s="169"/>
      <c r="B22" s="170" t="s">
        <v>5</v>
      </c>
      <c r="C22" s="170"/>
      <c r="D22" s="171"/>
      <c r="E22" s="172"/>
      <c r="F22" s="172"/>
      <c r="G22" s="172"/>
      <c r="H22" s="172"/>
      <c r="I22" s="170"/>
      <c r="J22" s="170"/>
    </row>
    <row r="23" spans="1:10" ht="15.75">
      <c r="A23" s="169"/>
      <c r="B23" s="173" t="s">
        <v>5</v>
      </c>
      <c r="C23" s="174"/>
      <c r="D23" s="175"/>
      <c r="E23" s="175"/>
      <c r="F23" s="175"/>
      <c r="G23" s="175"/>
      <c r="H23" s="175"/>
      <c r="I23" s="152"/>
      <c r="J23" s="152"/>
    </row>
    <row r="24" spans="1:10" ht="35.25" customHeight="1">
      <c r="A24" s="169"/>
      <c r="B24" s="173"/>
      <c r="C24" s="174"/>
      <c r="D24" s="175"/>
      <c r="E24" s="175"/>
      <c r="F24" s="175"/>
      <c r="G24" s="175"/>
      <c r="H24" s="175"/>
      <c r="I24" s="152"/>
      <c r="J24" s="152"/>
    </row>
    <row r="25" spans="1:10" ht="60" customHeight="1">
      <c r="A25" s="169"/>
      <c r="B25" s="173" t="s">
        <v>5</v>
      </c>
      <c r="D25" s="152"/>
      <c r="E25" s="175"/>
      <c r="F25" s="175"/>
      <c r="G25" s="171"/>
      <c r="H25" s="175"/>
      <c r="I25" s="152"/>
      <c r="J25" s="152"/>
    </row>
    <row r="26" spans="1:10" ht="15.75">
      <c r="A26" s="169"/>
      <c r="B26" s="167"/>
      <c r="C26" s="167" t="s">
        <v>114</v>
      </c>
      <c r="D26" s="167"/>
      <c r="E26" s="167"/>
      <c r="F26" s="167" t="s">
        <v>5</v>
      </c>
      <c r="G26" s="167"/>
      <c r="H26" s="168">
        <f>H11+H12+H13+H14</f>
        <v>8926.6</v>
      </c>
      <c r="I26" s="167" t="s">
        <v>20</v>
      </c>
      <c r="J26" s="167"/>
    </row>
    <row r="27" spans="1:10" ht="15.75">
      <c r="A27" s="144"/>
      <c r="B27" s="167"/>
      <c r="C27" s="167"/>
      <c r="D27" s="167"/>
      <c r="E27" s="167"/>
      <c r="F27" s="167"/>
      <c r="G27" s="167"/>
      <c r="H27" s="168"/>
      <c r="I27" s="167"/>
      <c r="J27" s="167"/>
    </row>
    <row r="28" spans="1:10" ht="15.75">
      <c r="A28" s="144"/>
      <c r="B28" s="144"/>
      <c r="C28" s="144"/>
      <c r="D28" s="146"/>
      <c r="E28" s="146"/>
      <c r="F28" s="146"/>
      <c r="G28" s="176"/>
      <c r="H28" s="176"/>
      <c r="I28" s="177"/>
      <c r="J28" s="144"/>
    </row>
    <row r="29" spans="1:10" ht="15.75">
      <c r="A29" s="144"/>
      <c r="B29" s="144"/>
      <c r="C29" t="s">
        <v>46</v>
      </c>
      <c r="D29" s="146"/>
      <c r="E29" s="146"/>
      <c r="F29" s="178" t="s">
        <v>5</v>
      </c>
      <c r="G29" s="176"/>
      <c r="H29" s="179"/>
      <c r="I29" s="177"/>
      <c r="J29" s="144"/>
    </row>
    <row r="30" spans="1:10" ht="15.75">
      <c r="A30" s="144"/>
      <c r="B30" s="144"/>
      <c r="C30" t="s">
        <v>47</v>
      </c>
      <c r="D30" s="146"/>
      <c r="E30" s="146"/>
      <c r="F30" s="146"/>
      <c r="G30" s="176"/>
      <c r="H30" s="179"/>
      <c r="I30" s="177"/>
      <c r="J30" s="144"/>
    </row>
    <row r="31" ht="15.75"/>
    <row r="35" ht="15.75"/>
    <row r="36" ht="15.75"/>
  </sheetData>
  <sheetProtection selectLockedCells="1" selectUnlockedCells="1"/>
  <mergeCells count="15">
    <mergeCell ref="A1:J1"/>
    <mergeCell ref="A2:J4"/>
    <mergeCell ref="A6:C6"/>
    <mergeCell ref="A7:J7"/>
    <mergeCell ref="I8:J8"/>
    <mergeCell ref="A17:A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landscape" paperSize="9" scale="75"/>
  <legacyDrawing r:id="rId2"/>
  <oleObjects>
    <oleObject progId="" shapeId="18721094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/>
  <cp:lastPrinted>2017-11-30T10:40:17Z</cp:lastPrinted>
  <dcterms:created xsi:type="dcterms:W3CDTF">2017-01-26T14:05:39Z</dcterms:created>
  <dcterms:modified xsi:type="dcterms:W3CDTF">2017-11-30T10:42:02Z</dcterms:modified>
  <cp:category/>
  <cp:version/>
  <cp:contentType/>
  <cp:contentStatus/>
  <cp:revision>7</cp:revision>
</cp:coreProperties>
</file>